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895" activeTab="0"/>
  </bookViews>
  <sheets>
    <sheet name="Приложение 15" sheetId="1" r:id="rId1"/>
  </sheets>
  <definedNames/>
  <calcPr fullCalcOnLoad="1"/>
</workbook>
</file>

<file path=xl/sharedStrings.xml><?xml version="1.0" encoding="utf-8"?>
<sst xmlns="http://schemas.openxmlformats.org/spreadsheetml/2006/main" count="2255" uniqueCount="400">
  <si>
    <t>Наименование показателя</t>
  </si>
  <si>
    <t>КОД раздела</t>
  </si>
  <si>
    <t xml:space="preserve"> КОД разде-ла, подраз-дела</t>
  </si>
  <si>
    <t xml:space="preserve"> КОД целевой статьи</t>
  </si>
  <si>
    <t xml:space="preserve"> Код вида расхо-дов</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</si>
  <si>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</si>
  <si>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</si>
  <si>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</si>
  <si>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</si>
  <si>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</si>
  <si>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органов управления</t>
  </si>
  <si>
    <t>6100000</t>
  </si>
  <si>
    <t>Расходы на выплаты муниципальным служащим органов местного самоуправления</t>
  </si>
  <si>
    <t>6170000</t>
  </si>
  <si>
    <t>Глава муниципального образования</t>
  </si>
  <si>
    <t>6171101</t>
  </si>
  <si>
    <t>Фонд оплаты труда муниципальных органов и взносы по обязательному социальному страхованию</t>
  </si>
  <si>
    <t>121</t>
  </si>
  <si>
    <t>Муниципальные служащие органов местного самоуправления</t>
  </si>
  <si>
    <t>6171102</t>
  </si>
  <si>
    <t>Содержание органов местного самоуправления</t>
  </si>
  <si>
    <t>6180000</t>
  </si>
  <si>
    <t>Совет депутатов муниципального образования</t>
  </si>
  <si>
    <t xml:space="preserve">Иные выплаты, за исключением фонда оплаты труда муниципальных органов, лицам, привлекаемым согласно законодательству для выполнения отдельных полномочий </t>
  </si>
  <si>
    <t>123</t>
  </si>
  <si>
    <t>Закупка товаров, работ, услуг в сфере информационно-коммуникационных технологий</t>
  </si>
  <si>
    <t>242</t>
  </si>
  <si>
    <t>Прочая закупка товаров, работ и услуг для обеспечения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</si>
  <si>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</si>
  <si>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</si>
  <si>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</si>
  <si>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Содержание органов местного самоуправления, в том числе оплата труда немуниципальных служащих</t>
  </si>
  <si>
    <t>6181103</t>
  </si>
  <si>
    <t>Прочие расходы</t>
  </si>
  <si>
    <t>Прочие непрограммные расходы</t>
  </si>
  <si>
    <t>Передача полномочий по осуществлению финансового контроля бюджетов поселений</t>
  </si>
  <si>
    <t>Иные межбюджетные трансферты</t>
  </si>
  <si>
    <t>6291306</t>
  </si>
  <si>
    <t>540</t>
  </si>
  <si>
    <t>Резервные фонды</t>
  </si>
  <si>
    <t>11</t>
  </si>
  <si>
    <t>6200000</t>
  </si>
  <si>
    <t>6290000</t>
  </si>
  <si>
    <t>Резервные фонды местных администраций   по чрезвычайным ситуациям</t>
  </si>
  <si>
    <t>6291502</t>
  </si>
  <si>
    <t>Резервные средства</t>
  </si>
  <si>
    <t>870</t>
  </si>
  <si>
    <t>6291598</t>
  </si>
  <si>
    <t xml:space="preserve">Другие общегосударственные вопросы </t>
  </si>
  <si>
    <t>13</t>
  </si>
  <si>
    <t>Муниципальная программа МО "Город Гатчина" "Социальная поддержка отдельных категорий граждан в МО "Город Гатчина" на 2015-2017годы"</t>
  </si>
  <si>
    <t>3100000</t>
  </si>
  <si>
    <t>Обеспечение деятельности подведомственных учреждений</t>
  </si>
  <si>
    <t>Фонд оплаты труда казенных учреждений и взносы по обязательному социальному страхованию</t>
  </si>
  <si>
    <t>111</t>
  </si>
  <si>
    <t>Уплата прочих налогов, сборов и иных платежей</t>
  </si>
  <si>
    <t>852</t>
  </si>
  <si>
    <t>6291290</t>
  </si>
  <si>
    <t>Межбюджетные трансферты в бюджет Гатчинского муниципального района из бюджета МО "Город Гатчина" на осуществление полномочий  по решению вопросов местного значения</t>
  </si>
  <si>
    <t>6291313</t>
  </si>
  <si>
    <t xml:space="preserve">Оценка недвижимости, признание прав и регулирование отношений по государственной и муниципальной собственности </t>
  </si>
  <si>
    <t>6291503</t>
  </si>
  <si>
    <t>Исполнение судебных актов, вступивших в законную силу</t>
  </si>
  <si>
    <t>6291504</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</si>
  <si>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</si>
  <si>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831</t>
  </si>
  <si>
    <t>Проведение мероприятий, осуществляемых органами местного самоуправления</t>
  </si>
  <si>
    <t>6291505</t>
  </si>
  <si>
    <t>Национальная безопасность и правоохранительная деятельность</t>
  </si>
  <si>
    <t xml:space="preserve"> Обеспечение  пожарной безопасности</t>
  </si>
  <si>
    <t>10</t>
  </si>
  <si>
    <t>Мероприятия по обеспечению первичных мер пожарной безопасности</t>
  </si>
  <si>
    <t>6291512</t>
  </si>
  <si>
    <t>Национальная  экономика</t>
  </si>
  <si>
    <t>Общеэкономические вопросы</t>
  </si>
  <si>
    <t>3700000</t>
  </si>
  <si>
    <t>3720000</t>
  </si>
  <si>
    <t>Организация временных оплачиваемых рабочих мест для несовершеннолетних граждан</t>
  </si>
  <si>
    <t>3721566</t>
  </si>
  <si>
    <t>Дорожное хозяйство (дорожные фонды)</t>
  </si>
  <si>
    <t>09</t>
  </si>
  <si>
    <t>3500000</t>
  </si>
  <si>
    <t>3510000</t>
  </si>
  <si>
    <t>Механизированная уборка дорог</t>
  </si>
  <si>
    <t>3511660</t>
  </si>
  <si>
    <t>Субсидии бюджетным учреждениям на финансовое обеспечение муниципального задания на оказание муниципальных услуг (выполнение работ)</t>
  </si>
  <si>
    <t>611</t>
  </si>
  <si>
    <t>Содержание дорог, находящихся в муниципальной собственности</t>
  </si>
  <si>
    <t>3511662</t>
  </si>
  <si>
    <t>Субсидии бюджетным учреждениям на иные цели</t>
  </si>
  <si>
    <t>612</t>
  </si>
  <si>
    <t>Приобретение специализированной техники для уборки территории</t>
  </si>
  <si>
    <t>3511664</t>
  </si>
  <si>
    <t>Текущее содержание технических средств организации дорожного движения</t>
  </si>
  <si>
    <t>3511665</t>
  </si>
  <si>
    <t>3530000</t>
  </si>
  <si>
    <t>Проведение мероприятий по обеспечению безопасности дорожного движения</t>
  </si>
  <si>
    <t>3531554</t>
  </si>
  <si>
    <t>Капитальный ремонт и ремонт автомобильных дорог общего пользования местного значения</t>
  </si>
  <si>
    <t>Капитальный ремонт и ремонт дворовых территорий многоквартирных домов, проездов к дворовым территориям многоквартирных домов в населенных пунктах местного значения</t>
  </si>
  <si>
    <t>Разработка пректно-сметной документации</t>
  </si>
  <si>
    <t>Строительство (реконструкция) автомобильных дорог общего пользования местного значения</t>
  </si>
  <si>
    <t xml:space="preserve"> Связь и информатика</t>
  </si>
  <si>
    <t>Мероприятия в области информационно-коммуникационных технологий и связи</t>
  </si>
  <si>
    <t>6291516</t>
  </si>
  <si>
    <t xml:space="preserve"> Другие вопросы в области национальной экономики </t>
  </si>
  <si>
    <t>12</t>
  </si>
  <si>
    <t>3710000</t>
  </si>
  <si>
    <t>Обеспечение деятельности  МФ ПМСП</t>
  </si>
  <si>
    <t>3711606</t>
  </si>
  <si>
    <t>Поддержка субъектов малого и среднего предпринимательства</t>
  </si>
  <si>
    <t>3711607</t>
  </si>
  <si>
    <t xml:space="preserve"> Субсидии юридическим лицам (кроме некоммерческих организаций), индивидуальным предпринимателям, физическим лицам </t>
  </si>
  <si>
    <t>810</t>
  </si>
  <si>
    <t>Мероприятия по землеустройству и землепользованию</t>
  </si>
  <si>
    <t>6291518</t>
  </si>
  <si>
    <t>Жилищно-коммунальное хозяйство</t>
  </si>
  <si>
    <t>05</t>
  </si>
  <si>
    <t xml:space="preserve"> Жилищное  хозяйство</t>
  </si>
  <si>
    <t>Муниципальная программа МО "Город Гатчина" "Создание условий для обеспечения качественным жильем граждан МО "Город Гатчина" на 2015-2017годы"</t>
  </si>
  <si>
    <t>3400000</t>
  </si>
  <si>
    <t>Проведение мероприятий по переселению граждан из аварийного жилищного фонда</t>
  </si>
  <si>
    <t>Приобретение товаров, работ, услуг в пользу граждан в целях их социального обеспечения</t>
  </si>
  <si>
    <t>323</t>
  </si>
  <si>
    <t>Содержание муниципального жилищного фонда, в том числе  капитальный ремонт муниципального жилищного фонда</t>
  </si>
  <si>
    <t>Компенсация выпадающих доходов организациям,  предоставляющим населению жилищные услуги по тарифам, не обеспечивающим возмещение издержек</t>
  </si>
  <si>
    <t>6291519</t>
  </si>
  <si>
    <t>Содержание муниципального жилищного фонда, в том числе капитальный ремонт муниципального жилищного фонда</t>
  </si>
  <si>
    <t>6291520</t>
  </si>
  <si>
    <t>630</t>
  </si>
  <si>
    <t xml:space="preserve">Возмещение затрат по содержанию временно пустующих помещений, находящихся в муниципальной собственности </t>
  </si>
  <si>
    <t>6291659</t>
  </si>
  <si>
    <t xml:space="preserve"> Коммунальное хозяйство</t>
  </si>
  <si>
    <t>02</t>
  </si>
  <si>
    <t>3600000</t>
  </si>
  <si>
    <t>3610000</t>
  </si>
  <si>
    <t>Модернизация объектов водоснабжения, водоотведения и очистки сточных вод</t>
  </si>
  <si>
    <t>3611615</t>
  </si>
  <si>
    <t>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t>
  </si>
  <si>
    <t>466</t>
  </si>
  <si>
    <t>Проведение мероприятий по повышению энергоэффективности и надежности функционирования объектов водоотведения и очистки сточных вод</t>
  </si>
  <si>
    <t>3611616</t>
  </si>
  <si>
    <t>Ремонт объектов инженерной инфраструктуры с высоким уровнем износа</t>
  </si>
  <si>
    <t>3611617</t>
  </si>
  <si>
    <t>Закупка товаров, работ, услуг в целях капитального ремонта муниципального имущества</t>
  </si>
  <si>
    <t>243</t>
  </si>
  <si>
    <t>3620000</t>
  </si>
  <si>
    <t>Мероприятия по энергосбережению и повышению энергетической эффективности муниципальных объектов</t>
  </si>
  <si>
    <t>3621553</t>
  </si>
  <si>
    <t>3621617</t>
  </si>
  <si>
    <t>3630000</t>
  </si>
  <si>
    <t>Строительство газопровода</t>
  </si>
  <si>
    <t>3631619</t>
  </si>
  <si>
    <t>Бюджетные инвестиции в объекты капитального строительства муниципальной собственности</t>
  </si>
  <si>
    <t>414</t>
  </si>
  <si>
    <t>Компенсация затрат  организациям , оказывающим услуги по обслуживанию населения в муниципальных банях по тарифам, не обеспечивающим возмещение издержек</t>
  </si>
  <si>
    <t>6291667</t>
  </si>
  <si>
    <t>Прочие мероприятия в области коммунального хозяйства (схема водоснабжения на территории МО "Город Гатчина")</t>
  </si>
  <si>
    <t xml:space="preserve">Благоустройство </t>
  </si>
  <si>
    <t>Механизированная и ручная уборка дворовых территорий и внутриквартальных проездов</t>
  </si>
  <si>
    <t>3511661</t>
  </si>
  <si>
    <t>Механизированная и ручная уборка тротуаров, уборка территорий общего пользования</t>
  </si>
  <si>
    <t>3511663</t>
  </si>
  <si>
    <t>3520000</t>
  </si>
  <si>
    <t>Проведение мероприятий по организации уличного освещения</t>
  </si>
  <si>
    <t>3521538</t>
  </si>
  <si>
    <t>Проведение мероприятий по озеленению территории поселения</t>
  </si>
  <si>
    <t>3521540</t>
  </si>
  <si>
    <t>Организация и содержание мест захоронения</t>
  </si>
  <si>
    <t>3521541</t>
  </si>
  <si>
    <t>Прочие мероприятия по благоустройству территории поселения</t>
  </si>
  <si>
    <t>3521542</t>
  </si>
  <si>
    <t>Содержание детских и спортивных площадок, устройство оснований и приобретение оборудования</t>
  </si>
  <si>
    <t>3521670</t>
  </si>
  <si>
    <t>Эвакуация транспортных средств</t>
  </si>
  <si>
    <t>3521671</t>
  </si>
  <si>
    <t>Сбор и удаление ТБО с несанкционированных свалок</t>
  </si>
  <si>
    <t>3521672</t>
  </si>
  <si>
    <t>Вывоз тел умерших по заявкам УВД и Домов ветеранов</t>
  </si>
  <si>
    <t>6291669</t>
  </si>
  <si>
    <t>Образование</t>
  </si>
  <si>
    <t>07</t>
  </si>
  <si>
    <t xml:space="preserve"> Молодежная политика и оздоровление детей</t>
  </si>
  <si>
    <t>Муниципальная программа МО "Город Гатчина "Развитие физической культуры и спорта, молождежная политика в МО "Город Гатчина" на 2015-2017годы"</t>
  </si>
  <si>
    <t>3200000</t>
  </si>
  <si>
    <t>3220000</t>
  </si>
  <si>
    <t>Организация и проведение культурно-массовых молодежных мероприятий</t>
  </si>
  <si>
    <t>3221523</t>
  </si>
  <si>
    <t>3230000</t>
  </si>
  <si>
    <t>Организация досуга молодежи, воспитание гражданственности и патриотизма, профессиональная ориентация молодежи</t>
  </si>
  <si>
    <t>3231582</t>
  </si>
  <si>
    <t>Культура, кинематография</t>
  </si>
  <si>
    <t>08</t>
  </si>
  <si>
    <t xml:space="preserve">  Культура</t>
  </si>
  <si>
    <t>Муниципальная программа МО "Город Гатчина" "Развитие сферы культуры в МО "Город Гатчина" на 2015-2017 годы"</t>
  </si>
  <si>
    <t>3300000</t>
  </si>
  <si>
    <t>3310000</t>
  </si>
  <si>
    <t>Мероприятия иного  организационного характера в сфере культуры</t>
  </si>
  <si>
    <t>3311527</t>
  </si>
  <si>
    <t>Прочая закупка товаров, работ и услуг для муниципальных нужд</t>
  </si>
  <si>
    <t>Проведение мероприятий Праздничного календаря</t>
  </si>
  <si>
    <t>3311529</t>
  </si>
  <si>
    <t>Выявление и поддержкалиц, проявивших выдающиеся способности, талантливых творческих исполнителей, коллективов, руководителей и учреждений культуры, проведение конкурсов и фестивалей</t>
  </si>
  <si>
    <t>3311573</t>
  </si>
  <si>
    <t>3320000</t>
  </si>
  <si>
    <t>3321250</t>
  </si>
  <si>
    <t>Укрепление материально-технической базы муниципальных учреждений культуры</t>
  </si>
  <si>
    <t>3321252</t>
  </si>
  <si>
    <t>Обеспечение деятельности муниципальных библиотек</t>
  </si>
  <si>
    <t>3321260</t>
  </si>
  <si>
    <t>Укрепление материально-технической базы муниципальных библиотек</t>
  </si>
  <si>
    <t>3321262</t>
  </si>
  <si>
    <t xml:space="preserve"> Обеспечение деятельности музеев муниципального ведения </t>
  </si>
  <si>
    <t>3321270</t>
  </si>
  <si>
    <t>Укрепление материально-технической базы музеев муниципального ведения</t>
  </si>
  <si>
    <t>3321272</t>
  </si>
  <si>
    <t xml:space="preserve"> Кинематография</t>
  </si>
  <si>
    <t>Возмещение затрат за показы фильмов для социально незащищенных слоев населения</t>
  </si>
  <si>
    <t>3311570</t>
  </si>
  <si>
    <t>Российский  кинофестиваль  "Литература и кино"</t>
  </si>
  <si>
    <t>3311571</t>
  </si>
  <si>
    <t>Детский кинофестиваль</t>
  </si>
  <si>
    <t>3311572</t>
  </si>
  <si>
    <t>Другие вопросы в области культуры, кинематографии</t>
  </si>
  <si>
    <t>Содержание учреждений, осуществляющих бухгалтерскую  и хозяйственную деятельность</t>
  </si>
  <si>
    <t>3321291</t>
  </si>
  <si>
    <t>Иные выплаты персоналу казенных учреждений, за исключением фонда оплаты труда</t>
  </si>
  <si>
    <t>112</t>
  </si>
  <si>
    <t>Социальная политика</t>
  </si>
  <si>
    <t xml:space="preserve"> Пенсионное обеспечение</t>
  </si>
  <si>
    <t xml:space="preserve"> Доплаты к пенсиям муниципальных служащих</t>
  </si>
  <si>
    <t>6291528</t>
  </si>
  <si>
    <t>Иные пенсии, социальные доплаты к пенсиям</t>
  </si>
  <si>
    <t>312</t>
  </si>
  <si>
    <t>Социальное обеспечение населения</t>
  </si>
  <si>
    <t>Компенсация выпадающих доходов организациям, предоставляющих населению жилищные услуги по тарифам, не обеспечивающим возмещение издержек</t>
  </si>
  <si>
    <t>Меры социальной поддержки гражданам и гражданам, достигшим 85лет, по оплате ЖКУ</t>
  </si>
  <si>
    <t>Пособия, компенсации, меры социальной поддержки по публичным нормативным обязательствам</t>
  </si>
  <si>
    <t>313</t>
  </si>
  <si>
    <t>Предоставление субсидий на оплату жилого помещения и коммунальных услуг</t>
  </si>
  <si>
    <t>Предоставление ежемесячных выплат многодетным семьям</t>
  </si>
  <si>
    <t>Обеспечение предоставления гражданам льготы на услуги общего мыльного отделения муниципальных бань</t>
  </si>
  <si>
    <t>Предоставление субсидии на частичную компенсацию затрат собственников при газификации помещений в многоквартирных жилых домах</t>
  </si>
  <si>
    <t>Предоставление субсидии на частичную компенсацию затрат собственников при газификации индивидуальных жилых домов</t>
  </si>
  <si>
    <t>Предоставление ежемесячной и единовременной денежной выплаты Почетным гражданам города Гатчины</t>
  </si>
  <si>
    <t>Предоставление стопроцентной компенсации проезда в автобусах по г.Гатчине</t>
  </si>
  <si>
    <t>Предоставление денежной компенсации части расходов на приобретение и доставку топлива отдельным категориям граждан</t>
  </si>
  <si>
    <t>Предоставление компенсации затрат на установку индивидуальных приборов учета потребления коммунальных услуг</t>
  </si>
  <si>
    <t>Предоставление социальных выплат на приобретение (строительство) жилья молодежи</t>
  </si>
  <si>
    <t>Субсидии гражданам на приобретение жилья</t>
  </si>
  <si>
    <t>322</t>
  </si>
  <si>
    <t>Предоставление социальных выплат на приобретение (строительство) жилья молодым семьям</t>
  </si>
  <si>
    <t>Предоставление социальных выплат на приобретение (строительство) жилья гражданам, нуждающимся в улучшении жилищных условий, на основе принципов ипотечного кредитования</t>
  </si>
  <si>
    <t>Мероприятия в области социальной политики</t>
  </si>
  <si>
    <t>Пособия, компенсации и иные социальные выплаты гражданам, кроме публичных нормативных обязательств</t>
  </si>
  <si>
    <t>321</t>
  </si>
  <si>
    <t>Физическая культура и спорт</t>
  </si>
  <si>
    <t>Физическая культура</t>
  </si>
  <si>
    <t>Мероприятия по обеспечению деятельности подведомственных учреждений физкультуры и спорта</t>
  </si>
  <si>
    <t>3231280</t>
  </si>
  <si>
    <t xml:space="preserve"> Массовый спорт</t>
  </si>
  <si>
    <t>3210000</t>
  </si>
  <si>
    <t>Организация и проведение официальных физкультурно-оздоровительных и спортивных мероприятий для различных категорий и групп населения</t>
  </si>
  <si>
    <t>3211579</t>
  </si>
  <si>
    <t>Предоставление субсидий некоммерческим социально-ориентированным организациям, осуществляющим свою деятельность в сфере физической культуры и спорта на проведение спортивно-массовых мероприятий, направленных на пропаганду здорового образа жизни</t>
  </si>
  <si>
    <t>3211581</t>
  </si>
  <si>
    <t>Подготовка спортивных сборных команд МО "Город Гатчина"</t>
  </si>
  <si>
    <t>3211683</t>
  </si>
  <si>
    <t>Средства массовой информации</t>
  </si>
  <si>
    <t xml:space="preserve"> Телевидение и радиовещание</t>
  </si>
  <si>
    <t>6291526</t>
  </si>
  <si>
    <t xml:space="preserve"> Периодическая печать и издательства</t>
  </si>
  <si>
    <t>Муниципальная поддержка средств массовой информации</t>
  </si>
  <si>
    <t>6291531</t>
  </si>
  <si>
    <t>Обслуживание государственного и муниципального долга</t>
  </si>
  <si>
    <t>Обслуживание внутреннего государственного и муниципального долга</t>
  </si>
  <si>
    <t xml:space="preserve">Обслуживание муниципального долга </t>
  </si>
  <si>
    <t>6291547</t>
  </si>
  <si>
    <t>730</t>
  </si>
  <si>
    <t>Код главы</t>
  </si>
  <si>
    <t>Администрация муниципального образования Гатчинский муниципальный район Ленинградской области</t>
  </si>
  <si>
    <t>001</t>
  </si>
  <si>
    <t>Администрация муниципального образования "Город Гатчина" Гатчинского муниципального района Ленинградской области</t>
  </si>
  <si>
    <t>010</t>
  </si>
  <si>
    <t>Комитет финансов Гатчинского муниципального района</t>
  </si>
  <si>
    <t>019</t>
  </si>
  <si>
    <t>Совет депутатов МО "Город Гатчина"</t>
  </si>
  <si>
    <t>220</t>
  </si>
  <si>
    <t>246</t>
  </si>
  <si>
    <t>Комитет по культуре  и туризму Гатчинского муниципального района Ленинградской области</t>
  </si>
  <si>
    <t>247</t>
  </si>
  <si>
    <t>Комитет по управлению имуществом Гатчинского муниципального района Ленинградской области</t>
  </si>
  <si>
    <t>802</t>
  </si>
  <si>
    <t>030</t>
  </si>
  <si>
    <t>Итого расходов:</t>
  </si>
  <si>
    <t>6181105</t>
  </si>
  <si>
    <t>3540000</t>
  </si>
  <si>
    <t>3541554</t>
  </si>
  <si>
    <t>3541560</t>
  </si>
  <si>
    <t>3541561</t>
  </si>
  <si>
    <t>3541618</t>
  </si>
  <si>
    <t>3541666</t>
  </si>
  <si>
    <t>3541634</t>
  </si>
  <si>
    <t>Мероприятия по организации технического надзора за выполнением работ</t>
  </si>
  <si>
    <t>Ведомственная структура расходов МО "Город Гатчина" на 2015 год</t>
  </si>
  <si>
    <t xml:space="preserve">Резервные фонды местных администраций   </t>
  </si>
  <si>
    <t xml:space="preserve"> Защита населения и территории от чрезвычайных ситуаций природного и техногенного характера, гражданская оборона</t>
  </si>
  <si>
    <t>Добровольная народная дружина</t>
  </si>
  <si>
    <t>6291674</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</si>
  <si>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</si>
  <si>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6187133</t>
  </si>
  <si>
    <t>Фонд оплаты труда государственных (муниципальных) органов и взносы по обязательному социальному страхованию</t>
  </si>
  <si>
    <t xml:space="preserve">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t>
  </si>
  <si>
    <t>6187134</t>
  </si>
  <si>
    <t xml:space="preserve">Мероприятия по формированию доступной среды жизнедеятельности для инвалидов </t>
  </si>
  <si>
    <t>3231599</t>
  </si>
  <si>
    <t>Муниципальная программа МО "Город Гатчина "Развитие физической культуры и спорта, молодежная политика в МО "Город Гатчина" на 2015-2017годы"</t>
  </si>
  <si>
    <t>Муниципальная программа МО "Город Гатчина" "Стимулирование экономической активности в МО "Город Гатчина" в 2015-2017 г.г."</t>
  </si>
  <si>
    <t>Муниципальная программа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на плановый период 2016-2017 годов"</t>
  </si>
  <si>
    <t>Муниципальная программа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</si>
  <si>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Муниципальная программа МО "Город Гатчина" "Обеспечение устойчивого функционирования и развития коммунальной и инженерной инфраструктуры в МО "Город Гатчина"на 2015-2017г.г."</t>
  </si>
  <si>
    <t>Подпрограмма "Создание условий для обеспечения реализации программы "Социальная поддержка отдельных категорий граждан в МО "Город Гатчина" на 2015-2017 годы"</t>
  </si>
  <si>
    <t>Подпрограмма "Содействие трудовой адаптации несовершеннолетних в возрасте от 14 до 18 лет в свободное от учебы время в городе Гатчине" муниципальной программы МО "Город Гатчина" "Стимулирование экономической активности в МО "Город Гатчина" в 2015-2017 г.г."</t>
  </si>
  <si>
    <t>Подпрограмма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на плановый период 2016-2017 годов"</t>
  </si>
  <si>
    <t>Подпрограмма "Обеспечение безопасности дорожного движения на территории МО "Город Гатчина" на 2015 год и плановый период 2016-2017годов"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на плановый период 2016-2017 годов"</t>
  </si>
  <si>
    <t>Подпрограмма "Комплексное развитие и модернизация дорог, улиц и дорожной инфраструктуры, территорий общего пользования и благоустройства придомовых территорий МО "Город Гатчина" на 2015год и плановый период 2016-2017 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на плановый период 2016-2017 годов"</t>
  </si>
  <si>
    <t>Подпрограмма "Развитие и поддержка малого и среднего предпринимательства в МО "Город Гатчина" на 2015-2017годы" муниципальной программы МО "Город Гатчина" "Стимулирование экономической активности в МО "Город Гатчина" в 2015-2017 г.г."</t>
  </si>
  <si>
    <t>Подпрограмма "Переселение граждан из аварийного жилищного фонда муниципального образования "Город Гатчина"на 2016-2017годы" муниципальной программы МО "Город Гатчина" "Создание условий для обеспечения качественным жильем граждан МО "Город Гатчина" на 2015-2017годы"</t>
  </si>
  <si>
    <t>Подпрограмма "Обеспечение мероприятий по ремонту жилых помещений, находящихся в муниципальной собственности МО "Город Гатчина" на 2015-2017 годы" муниципальной программы МО "Город Гатчина" "Создание условий для обеспечения качественным жильем граждан МО "Город Гатчина" на 2015-2017годы"</t>
  </si>
  <si>
    <t>Подпрограмма "Обеспечение мероприятий по капитальному ремонту многоквартирных жилых домов, расположенных на территории МО "Город Гатчина" на 2015-2017 годы" муниципальной программы МО "Город Гатчина" "Создание условий для обеспечения качественным жильем граждан МО "Город Гатчина" на 2015-2017годы"</t>
  </si>
  <si>
    <t>Подпрограмма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</si>
  <si>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Подпрограмма "Благоустройство территории МО "Город Гатчина" на 2015 год и плановый период 2016-2017годов"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</si>
  <si>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Подпрограмма "Молодежная политика в МО "Город Гатчина"на 2015-2017годы" муниципальной программы МО "Город Гатчина "Развитие физической культуры и спорта, молодежная политика в МО "Город Гатчина" на 2015-2017годы"</t>
  </si>
  <si>
    <t>Подпрограмма "Развитие инфраструктуры спорта и молодежной политики в МО "Город Гатчина" муниципальной программы МО "Город Гатчина "Развитие физической культуры и спорта, молодежная политика в МО "Город Гатчина" на 2015-2017годы"</t>
  </si>
  <si>
    <t>Подпрограмма "Поддержка граждан, нуждающихся  в улучшении жилищных условий, на территории МО "Город Гатчина" на 2015-2017 годы" муниципальной программы МО "Город Гатчина" "Создание условий для обеспечения качественным жильем граждан МО "Город Гатчина" на 2015-2017годы"</t>
  </si>
  <si>
    <t>Подпрограмма "Развитие физической культуры и массового спорта в МО "Город Гатчина"на 2015-2017годы" муниципальной программы МО "Город Гатчина "Развитие физической культуры и спорта, молодежная политика в МО "Город Гатчина" на 2015-2017годы"</t>
  </si>
  <si>
    <t>Подпрограмма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 в МО "Город Гатчина" на 2015-2017годы"</t>
  </si>
  <si>
    <t>Подпрограмма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 в МО "Город Гатчина" на 2015-2017годы"</t>
  </si>
  <si>
    <t>Подпрограмма "Устойчивое развитие систем водоотведения в МО "Город Гатчина" в 2015-2017 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Гатчина"на 2015-2017г.г"</t>
  </si>
  <si>
    <t>Подпрограмма "Устойчивое развитие систем теплоснабжения и энергосбережение в муниципальном образовании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Гатчина"на 2015-2017г.г"</t>
  </si>
  <si>
    <t>Подпрограмма "Газификация жилищного фонда, расположенного на территории МО "Город Гатчина" в 2015-2017 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Гатчина"на 2015-2017г.г"</t>
  </si>
  <si>
    <t>Подпрограмма "Сохранение  и развитие культуры, искусства и народного творчества МО "Город Гатчина" муниципальной программы МО "Город Гатчина" "Развитие сферы культуры в МО "Город Гатчина" на 2015-2017 годы"</t>
  </si>
  <si>
    <t>Подпрограмма "Обеспечение культурным досугом населения МО "Город Гатчина" муниципальной программы МО "Город Гатчина" "Развитие сферы культуры в МО "Город Гатчина" на 2015-2017 годы"</t>
  </si>
  <si>
    <t>Субсидии некоммерческим организациям (за исключением государственных (муниципальных) учреждений)</t>
  </si>
  <si>
    <t>3221602</t>
  </si>
  <si>
    <t>Приобретение товаров, работ, услуг в пользу граждан</t>
  </si>
  <si>
    <t>Организация летней оздоровительной кампании детей из семей, находящихся в трудной жизненной ситуации</t>
  </si>
  <si>
    <t>6177133</t>
  </si>
  <si>
    <t>6177134</t>
  </si>
  <si>
    <t>3311513</t>
  </si>
  <si>
    <t>Мероприятия по поддержке декоративно-прикладного искусства и народных художественных промыслов</t>
  </si>
  <si>
    <t>6291560</t>
  </si>
  <si>
    <t>6291542</t>
  </si>
  <si>
    <t>6291517</t>
  </si>
  <si>
    <t>Мероприятия в области строительства, архитектуры и градостроительства</t>
  </si>
  <si>
    <t>6291618</t>
  </si>
  <si>
    <t>Разработка проектно-сметной документации</t>
  </si>
  <si>
    <t>6291661</t>
  </si>
  <si>
    <t>Подпрограмма "Комплексное развитие и модернизация дорог, улиц и дорожной инфраструктуры, территорий общего пользования и благоустройства придомовых территорий МО "Город Гатчина" на 2015год и плановый период 2016-2017 годов"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2015год и плановый период 2016-2017 годов"</t>
  </si>
  <si>
    <t>3541542</t>
  </si>
  <si>
    <t>3521664</t>
  </si>
  <si>
    <t>122</t>
  </si>
  <si>
    <t>Комитет социальной защиты населения Гатчинского муниципального района Ленинградской области</t>
  </si>
  <si>
    <t>6291675</t>
  </si>
  <si>
    <t>3611668</t>
  </si>
  <si>
    <t>Субсидии на возмещение затрат в связи с производством периодических изданий</t>
  </si>
  <si>
    <t>6291405</t>
  </si>
  <si>
    <t>Субсидии на возмещение затрат по публикации официальных материалов</t>
  </si>
  <si>
    <t>Мероприятия в области коммунального хозяйства</t>
  </si>
  <si>
    <t>6291522</t>
  </si>
  <si>
    <t>360</t>
  </si>
  <si>
    <t>Иные выплаты населению</t>
  </si>
  <si>
    <t>3527202</t>
  </si>
  <si>
    <t>Мероприятия по развитию общественной инфраструктуры муниципального значения</t>
  </si>
  <si>
    <t>3237202</t>
  </si>
  <si>
    <t>3327202</t>
  </si>
  <si>
    <t>Возмещение курсовой разницы по платежам предприятий в рамках реализации проекта "Северная инициатива"</t>
  </si>
  <si>
    <t>Иные выплаты персоналу муниципальных органов, за исключением фонда оплаты труда</t>
  </si>
  <si>
    <t>Субсидии на жилье для молодежи в рамках подпрограммы"Жилье для молодежи"государственной программы Ленинградской области"Обеспечение качественным жильем граждан на территории Ленинградской области"</t>
  </si>
  <si>
    <t>Субсидии на софинансирование мероприятий по капитальному ремонту общего имущества многоквартирных домов в рамках реализации краткосрочного плана реализации региональной программы капитального ремонта</t>
  </si>
  <si>
    <t>Субсидии на долевое софинансирование за счет средств местного бюджета краткосрочного плана реализации региональной программы капитального ремонта</t>
  </si>
  <si>
    <t>6291676</t>
  </si>
  <si>
    <t>Муниципальное казенное учреждение  "Служба координации и развития коммунального хозяйства и строительства"</t>
  </si>
  <si>
    <t>Сумма,    тыс.руб.</t>
  </si>
  <si>
    <t>план годовой</t>
  </si>
  <si>
    <t>испол- нение на 01.07.15</t>
  </si>
  <si>
    <t>Приложение 8</t>
  </si>
  <si>
    <t>Непрограммные расходы органов местного самоуправления</t>
  </si>
  <si>
    <t>Реализация мероприятий, направленных на снижение напряженности на рынке труда в рамках непрограммных расходов органов местного самоуправления</t>
  </si>
  <si>
    <t>6000000</t>
  </si>
  <si>
    <t>6291533</t>
  </si>
  <si>
    <t>3547203</t>
  </si>
  <si>
    <t>Подготовка к проведению мероприятий, посвященных Дню образования Ленинградской области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"Организация благоустройства, содержание дорог местного значения, повышение безопасности дорожного движения на территории МО "Город Гатчина" на 2015год и на плановый период 2016-2017 годов"</t>
  </si>
  <si>
    <t>Субсидии телерадиокомпаниям и телерадиоорганизациям в рамках непрограммных расходов органов местного самоуправления</t>
  </si>
  <si>
    <t>3617026</t>
  </si>
  <si>
    <t>Субсидии на мероприятия,направленные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2014-2017годы"</t>
  </si>
  <si>
    <t>к решению совета депутатов МО "Город Гатчина"</t>
  </si>
  <si>
    <t xml:space="preserve"> за 1 полугодие 2015 года"</t>
  </si>
  <si>
    <t>от 30 сентября  2015 года № 42</t>
  </si>
  <si>
    <t>"Об исполнении бюджета "МО Город Гатчина"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</si>
</sst>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
  </numFmts>
  <fonts count="50">
    <font>
      <sz val="10"/>
      <name val="Arial Cyr"/>
      <family val="0"/>
    </font>
    <font>
      <sz val="9"/>
      <name val="Arial Cyr"/>
      <family val="0"/>
    </font>
    <font>
      <sz val="8"/>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1"/>
      <name val="Times New Roman"/>
      <family val="1"/>
    </font>
    <font>
      <sz val="11"/>
      <name val="Arial Cyr"/>
      <family val="0"/>
    </font>
    <font>
      <b/>
      <sz val="14"/>
      <name val="Times New Roman"/>
      <family val="1"/>
    </font>
    <font>
      <b/>
      <sz val="14"/>
      <name val="Stencil"/>
      <family val="5"/>
    </font>
    <font>
      <b/>
      <sz val="11"/>
      <name val="Times New Roman"/>
      <family val="1"/>
    </font>
    <font>
      <b/>
      <sz val="10"/>
      <name val="Times New Roman"/>
      <family val="1"/>
    </font>
    <font>
      <sz val="10"/>
      <name val="Times New Roman"/>
      <family val="1"/>
    </font>
    <font>
      <b/>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1">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10" fillId="0" borderId="0" xfId="0" applyFont="1" applyFill="1" applyBorder="1" applyAlignment="1">
      <alignment horizontal="center"/>
    </xf>
    <xf numFmtId="0" fontId="12" fillId="0" borderId="10" xfId="0" applyFont="1" applyFill="1" applyBorder="1" applyAlignment="1">
      <alignment horizontal="center" vertical="center" wrapText="1"/>
    </xf>
    <xf numFmtId="0" fontId="6" fillId="0" borderId="10" xfId="0" applyFont="1" applyFill="1" applyBorder="1" applyAlignment="1">
      <alignment horizontal="left" wrapText="1"/>
    </xf>
    <xf numFmtId="49" fontId="12" fillId="0" borderId="10" xfId="0" applyNumberFormat="1" applyFont="1" applyFill="1" applyBorder="1" applyAlignment="1">
      <alignment horizontal="center" vertical="center" wrapText="1"/>
    </xf>
    <xf numFmtId="164" fontId="11" fillId="0" borderId="10" xfId="0" applyNumberFormat="1" applyFont="1" applyFill="1" applyBorder="1" applyAlignment="1">
      <alignment horizontal="center" wrapText="1"/>
    </xf>
    <xf numFmtId="0" fontId="6" fillId="0" borderId="10" xfId="0" applyFont="1" applyFill="1" applyBorder="1" applyAlignment="1">
      <alignment wrapText="1"/>
    </xf>
    <xf numFmtId="49" fontId="11" fillId="0" borderId="10" xfId="0" applyNumberFormat="1" applyFont="1" applyFill="1" applyBorder="1" applyAlignment="1">
      <alignment horizontal="center" wrapText="1"/>
    </xf>
    <xf numFmtId="0" fontId="11" fillId="0" borderId="10" xfId="0" applyFont="1" applyFill="1" applyBorder="1" applyAlignment="1">
      <alignment wrapText="1"/>
    </xf>
    <xf numFmtId="0" fontId="7" fillId="0" borderId="10" xfId="0" applyFont="1" applyFill="1" applyBorder="1" applyAlignment="1">
      <alignment wrapText="1"/>
    </xf>
    <xf numFmtId="49" fontId="7" fillId="0" borderId="10" xfId="0" applyNumberFormat="1" applyFont="1" applyFill="1" applyBorder="1" applyAlignment="1">
      <alignment horizontal="center" wrapText="1"/>
    </xf>
    <xf numFmtId="164" fontId="7" fillId="0" borderId="10" xfId="0" applyNumberFormat="1" applyFont="1" applyFill="1" applyBorder="1" applyAlignment="1">
      <alignment horizontal="center" wrapText="1"/>
    </xf>
    <xf numFmtId="0" fontId="5" fillId="0" borderId="10" xfId="0" applyFont="1" applyFill="1" applyBorder="1" applyAlignment="1">
      <alignment wrapText="1"/>
    </xf>
    <xf numFmtId="0" fontId="11" fillId="0" borderId="10" xfId="0" applyFont="1" applyFill="1" applyBorder="1" applyAlignment="1">
      <alignment horizontal="center" wrapText="1"/>
    </xf>
    <xf numFmtId="0" fontId="7" fillId="0" borderId="10" xfId="0" applyNumberFormat="1" applyFont="1" applyFill="1" applyBorder="1" applyAlignment="1">
      <alignment horizontal="justify" vertical="top" wrapText="1"/>
    </xf>
    <xf numFmtId="0" fontId="7" fillId="0" borderId="10" xfId="0" applyFont="1" applyFill="1" applyBorder="1" applyAlignment="1">
      <alignment horizontal="center" wrapText="1"/>
    </xf>
    <xf numFmtId="0" fontId="11" fillId="0" borderId="10" xfId="0" applyFont="1" applyFill="1" applyBorder="1" applyAlignment="1">
      <alignment horizontal="left" wrapText="1"/>
    </xf>
    <xf numFmtId="0" fontId="11" fillId="0" borderId="10" xfId="0" applyFont="1" applyFill="1" applyBorder="1" applyAlignment="1">
      <alignment vertical="top" wrapText="1"/>
    </xf>
    <xf numFmtId="0" fontId="7" fillId="0" borderId="10" xfId="0" applyFont="1" applyFill="1" applyBorder="1" applyAlignment="1">
      <alignment vertical="top"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6" fillId="0" borderId="10" xfId="0" applyNumberFormat="1" applyFont="1" applyFill="1" applyBorder="1" applyAlignment="1">
      <alignment horizontal="center" wrapText="1"/>
    </xf>
    <xf numFmtId="164" fontId="6" fillId="0" borderId="10" xfId="0" applyNumberFormat="1" applyFont="1" applyFill="1" applyBorder="1" applyAlignment="1">
      <alignment horizontal="center" wrapText="1"/>
    </xf>
    <xf numFmtId="49" fontId="11" fillId="0" borderId="10" xfId="0" applyNumberFormat="1" applyFont="1" applyFill="1" applyBorder="1" applyAlignment="1">
      <alignment horizontal="left" wrapText="1"/>
    </xf>
    <xf numFmtId="0" fontId="5" fillId="0" borderId="10" xfId="0" applyFont="1" applyFill="1" applyBorder="1" applyAlignment="1">
      <alignment horizontal="left" wrapText="1"/>
    </xf>
    <xf numFmtId="0" fontId="11"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11" fillId="0" borderId="0" xfId="0" applyFont="1" applyAlignment="1">
      <alignment/>
    </xf>
    <xf numFmtId="0" fontId="6"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 fillId="0" borderId="10" xfId="0" applyFont="1" applyFill="1" applyBorder="1" applyAlignment="1">
      <alignment/>
    </xf>
    <xf numFmtId="0" fontId="14" fillId="0" borderId="10" xfId="0" applyFont="1" applyFill="1" applyBorder="1" applyAlignment="1">
      <alignment/>
    </xf>
    <xf numFmtId="0" fontId="6" fillId="0" borderId="10" xfId="0" applyFont="1" applyFill="1" applyBorder="1" applyAlignment="1">
      <alignment/>
    </xf>
    <xf numFmtId="164" fontId="6" fillId="0" borderId="10" xfId="0" applyNumberFormat="1" applyFont="1" applyBorder="1" applyAlignment="1">
      <alignment/>
    </xf>
    <xf numFmtId="164" fontId="12" fillId="0" borderId="10" xfId="0" applyNumberFormat="1" applyFont="1" applyBorder="1" applyAlignment="1">
      <alignment horizontal="center"/>
    </xf>
    <xf numFmtId="164" fontId="0" fillId="0" borderId="10" xfId="0" applyNumberFormat="1" applyBorder="1" applyAlignment="1">
      <alignment horizontal="center"/>
    </xf>
    <xf numFmtId="164" fontId="6" fillId="0" borderId="10" xfId="0" applyNumberFormat="1" applyFont="1" applyBorder="1" applyAlignment="1">
      <alignment horizontal="center"/>
    </xf>
    <xf numFmtId="164" fontId="6"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0" fontId="8" fillId="0" borderId="10" xfId="0" applyFont="1" applyFill="1" applyBorder="1" applyAlignment="1">
      <alignment/>
    </xf>
    <xf numFmtId="0" fontId="7" fillId="0" borderId="11" xfId="0" applyFont="1" applyFill="1" applyBorder="1" applyAlignment="1">
      <alignment horizontal="left" vertical="center" wrapText="1"/>
    </xf>
    <xf numFmtId="0" fontId="7" fillId="0" borderId="12" xfId="0" applyFont="1" applyFill="1" applyBorder="1" applyAlignment="1">
      <alignment wrapText="1"/>
    </xf>
    <xf numFmtId="0" fontId="12"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NumberFormat="1" applyFont="1" applyFill="1" applyBorder="1" applyAlignment="1">
      <alignment horizontal="center" wrapText="1"/>
    </xf>
    <xf numFmtId="0" fontId="7" fillId="0" borderId="12" xfId="0" applyFont="1" applyFill="1" applyBorder="1" applyAlignment="1">
      <alignment horizontal="left" vertical="center" wrapText="1"/>
    </xf>
    <xf numFmtId="164" fontId="7" fillId="0" borderId="0" xfId="0" applyNumberFormat="1" applyFont="1" applyFill="1" applyAlignment="1">
      <alignment horizontal="right"/>
    </xf>
    <xf numFmtId="0" fontId="15" fillId="0" borderId="0" xfId="0" applyFont="1" applyAlignment="1">
      <alignment/>
    </xf>
    <xf numFmtId="0" fontId="0" fillId="0" borderId="0" xfId="0" applyFont="1" applyAlignment="1">
      <alignment/>
    </xf>
    <xf numFmtId="49" fontId="12" fillId="0" borderId="10" xfId="0" applyNumberFormat="1" applyFont="1" applyFill="1" applyBorder="1" applyAlignment="1">
      <alignment horizontal="center" wrapText="1"/>
    </xf>
    <xf numFmtId="49" fontId="13" fillId="0" borderId="10" xfId="0" applyNumberFormat="1" applyFont="1" applyFill="1" applyBorder="1" applyAlignment="1">
      <alignment horizontal="center" wrapText="1"/>
    </xf>
    <xf numFmtId="49" fontId="13" fillId="0" borderId="10" xfId="0" applyNumberFormat="1" applyFont="1" applyFill="1" applyBorder="1" applyAlignment="1">
      <alignment horizontal="center"/>
    </xf>
    <xf numFmtId="49" fontId="12" fillId="0" borderId="10" xfId="0" applyNumberFormat="1" applyFont="1" applyFill="1" applyBorder="1" applyAlignment="1">
      <alignment horizontal="center"/>
    </xf>
    <xf numFmtId="170" fontId="12" fillId="0" borderId="10" xfId="0" applyNumberFormat="1" applyFont="1" applyFill="1" applyBorder="1" applyAlignment="1">
      <alignment horizontal="center"/>
    </xf>
    <xf numFmtId="49" fontId="7" fillId="0" borderId="10" xfId="0" applyNumberFormat="1" applyFont="1" applyFill="1" applyBorder="1" applyAlignment="1">
      <alignment/>
    </xf>
    <xf numFmtId="0" fontId="7" fillId="0" borderId="10" xfId="0" applyFont="1" applyFill="1" applyBorder="1" applyAlignment="1">
      <alignment/>
    </xf>
    <xf numFmtId="49" fontId="7" fillId="0" borderId="10" xfId="0" applyNumberFormat="1" applyFont="1" applyBorder="1" applyAlignment="1">
      <alignment horizontal="justify" vertical="center" wrapText="1"/>
    </xf>
    <xf numFmtId="0" fontId="7" fillId="0" borderId="10" xfId="0" applyFont="1" applyFill="1" applyBorder="1" applyAlignment="1">
      <alignment horizontal="center"/>
    </xf>
    <xf numFmtId="0" fontId="7" fillId="0" borderId="13" xfId="0" applyFont="1" applyFill="1" applyBorder="1" applyAlignment="1">
      <alignment horizontal="left" vertical="center" wrapText="1"/>
    </xf>
    <xf numFmtId="14" fontId="7" fillId="0" borderId="15" xfId="0" applyNumberFormat="1" applyFont="1" applyFill="1" applyBorder="1" applyAlignment="1">
      <alignment horizontal="left" vertical="center" wrapText="1"/>
    </xf>
    <xf numFmtId="164" fontId="7" fillId="0" borderId="10" xfId="0" applyNumberFormat="1" applyFont="1" applyBorder="1" applyAlignment="1">
      <alignment horizontal="center"/>
    </xf>
    <xf numFmtId="164" fontId="11" fillId="0" borderId="10" xfId="0" applyNumberFormat="1" applyFont="1" applyBorder="1" applyAlignment="1">
      <alignment horizontal="center"/>
    </xf>
    <xf numFmtId="0" fontId="11" fillId="0" borderId="10" xfId="0" applyFont="1" applyBorder="1" applyAlignment="1">
      <alignment horizontal="center" wrapText="1"/>
    </xf>
    <xf numFmtId="0" fontId="11" fillId="0" borderId="10" xfId="0" applyFont="1" applyBorder="1" applyAlignment="1">
      <alignment wrapText="1"/>
    </xf>
    <xf numFmtId="164" fontId="7" fillId="33" borderId="10" xfId="0" applyNumberFormat="1" applyFont="1" applyFill="1" applyBorder="1" applyAlignment="1">
      <alignment horizontal="center" wrapText="1"/>
    </xf>
    <xf numFmtId="0" fontId="7" fillId="0" borderId="13" xfId="0" applyFont="1" applyFill="1" applyBorder="1" applyAlignment="1">
      <alignment wrapText="1"/>
    </xf>
    <xf numFmtId="164" fontId="11" fillId="33" borderId="10" xfId="0" applyNumberFormat="1" applyFont="1" applyFill="1" applyBorder="1" applyAlignment="1">
      <alignment horizontal="center" wrapText="1"/>
    </xf>
    <xf numFmtId="164" fontId="7" fillId="0" borderId="0" xfId="0" applyNumberFormat="1" applyFont="1" applyFill="1" applyAlignment="1">
      <alignment horizontal="right"/>
    </xf>
    <xf numFmtId="0" fontId="0" fillId="0" borderId="0" xfId="0" applyAlignment="1">
      <alignment/>
    </xf>
    <xf numFmtId="164" fontId="6" fillId="0" borderId="0" xfId="0" applyNumberFormat="1" applyFont="1" applyFill="1" applyAlignment="1">
      <alignment horizontal="right"/>
    </xf>
    <xf numFmtId="0" fontId="0" fillId="0" borderId="0" xfId="0" applyAlignment="1">
      <alignment/>
    </xf>
    <xf numFmtId="164" fontId="7" fillId="0" borderId="0" xfId="0" applyNumberFormat="1" applyFont="1" applyFill="1" applyAlignment="1">
      <alignment horizontal="right" wrapText="1"/>
    </xf>
    <xf numFmtId="0" fontId="8" fillId="0" borderId="0" xfId="0" applyFont="1" applyFill="1" applyAlignment="1">
      <alignment horizontal="right" wrapText="1"/>
    </xf>
    <xf numFmtId="0" fontId="0" fillId="0" borderId="0" xfId="0" applyAlignment="1">
      <alignment wrapText="1"/>
    </xf>
    <xf numFmtId="0" fontId="11" fillId="0" borderId="10" xfId="0" applyFont="1" applyFill="1" applyBorder="1" applyAlignment="1">
      <alignment horizontal="center" vertical="center" wrapText="1"/>
    </xf>
    <xf numFmtId="0" fontId="0" fillId="0" borderId="10" xfId="0" applyBorder="1" applyAlignment="1">
      <alignment horizontal="center"/>
    </xf>
    <xf numFmtId="0" fontId="11" fillId="0" borderId="14" xfId="0" applyFont="1" applyBorder="1" applyAlignment="1">
      <alignment vertical="center" wrapText="1"/>
    </xf>
    <xf numFmtId="0" fontId="0" fillId="0" borderId="16" xfId="0" applyBorder="1" applyAlignment="1">
      <alignment vertical="center" wrapText="1"/>
    </xf>
    <xf numFmtId="0" fontId="9" fillId="0" borderId="0" xfId="0" applyFont="1" applyFill="1" applyAlignment="1">
      <alignment horizontal="center" wrapText="1"/>
    </xf>
    <xf numFmtId="0" fontId="5" fillId="0" borderId="10" xfId="0" applyFont="1" applyFill="1" applyBorder="1" applyAlignment="1">
      <alignment horizontal="center" vertical="center" wrapText="1"/>
    </xf>
    <xf numFmtId="0" fontId="0" fillId="0" borderId="10" xfId="0" applyFont="1" applyBorder="1" applyAlignment="1">
      <alignment horizontal="center"/>
    </xf>
    <xf numFmtId="0" fontId="6"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7"/>
  <sheetViews>
    <sheetView tabSelected="1" zoomScale="110" zoomScaleNormal="110" zoomScalePageLayoutView="0" workbookViewId="0" topLeftCell="A1">
      <selection activeCell="C10" sqref="C10"/>
    </sheetView>
  </sheetViews>
  <sheetFormatPr defaultColWidth="9.00390625" defaultRowHeight="12.75" outlineLevelRow="2"/>
  <cols>
    <col min="1" max="1" width="54.625" style="1" customWidth="1"/>
    <col min="2" max="2" width="9.375" style="1" customWidth="1"/>
    <col min="3" max="4" width="8.125" style="2" customWidth="1"/>
    <col min="5" max="5" width="8.875" style="2" customWidth="1"/>
    <col min="6" max="6" width="8.125" style="2" customWidth="1"/>
    <col min="7" max="7" width="11.00390625" style="2" customWidth="1"/>
    <col min="8" max="8" width="10.375" style="0" customWidth="1"/>
  </cols>
  <sheetData>
    <row r="1" spans="1:8" ht="15.75">
      <c r="A1" s="3"/>
      <c r="B1" s="3"/>
      <c r="C1" s="78" t="s">
        <v>386</v>
      </c>
      <c r="D1" s="79"/>
      <c r="E1" s="79"/>
      <c r="F1" s="79"/>
      <c r="G1" s="79"/>
      <c r="H1" s="79"/>
    </row>
    <row r="2" spans="1:8" ht="15.75" customHeight="1">
      <c r="A2" s="80" t="s">
        <v>396</v>
      </c>
      <c r="B2" s="80"/>
      <c r="C2" s="80"/>
      <c r="D2" s="81"/>
      <c r="E2" s="80"/>
      <c r="F2" s="80"/>
      <c r="G2" s="80"/>
      <c r="H2" s="82"/>
    </row>
    <row r="3" spans="1:8" ht="15" customHeight="1">
      <c r="A3" s="76" t="s">
        <v>399</v>
      </c>
      <c r="B3" s="76"/>
      <c r="C3" s="76"/>
      <c r="D3" s="76"/>
      <c r="E3" s="76"/>
      <c r="F3" s="76"/>
      <c r="G3" s="76"/>
      <c r="H3" s="77"/>
    </row>
    <row r="4" spans="1:8" ht="15.75" customHeight="1">
      <c r="A4" s="76" t="s">
        <v>397</v>
      </c>
      <c r="B4" s="76"/>
      <c r="C4" s="76"/>
      <c r="D4" s="76"/>
      <c r="E4" s="76"/>
      <c r="F4" s="76"/>
      <c r="G4" s="76"/>
      <c r="H4" s="77"/>
    </row>
    <row r="5" spans="1:8" ht="15.75" customHeight="1">
      <c r="A5" s="55"/>
      <c r="B5" s="76" t="s">
        <v>398</v>
      </c>
      <c r="C5" s="76"/>
      <c r="D5" s="76"/>
      <c r="E5" s="76"/>
      <c r="F5" s="76"/>
      <c r="G5" s="76"/>
      <c r="H5" s="76"/>
    </row>
    <row r="6" spans="1:8" ht="31.5" customHeight="1">
      <c r="A6" s="87" t="s">
        <v>304</v>
      </c>
      <c r="B6" s="87"/>
      <c r="C6" s="87"/>
      <c r="D6" s="87"/>
      <c r="E6" s="87"/>
      <c r="F6" s="87"/>
      <c r="G6" s="87"/>
      <c r="H6" s="87"/>
    </row>
    <row r="7" spans="1:7" ht="14.25" customHeight="1">
      <c r="A7" s="4"/>
      <c r="B7" s="4"/>
      <c r="C7" s="4"/>
      <c r="D7" s="4"/>
      <c r="E7" s="4"/>
      <c r="F7" s="4"/>
      <c r="G7" s="4"/>
    </row>
    <row r="8" spans="1:8" ht="19.5" customHeight="1">
      <c r="A8" s="90" t="s">
        <v>0</v>
      </c>
      <c r="B8" s="88" t="s">
        <v>279</v>
      </c>
      <c r="C8" s="83" t="s">
        <v>1</v>
      </c>
      <c r="D8" s="83" t="s">
        <v>2</v>
      </c>
      <c r="E8" s="83" t="s">
        <v>3</v>
      </c>
      <c r="F8" s="83" t="s">
        <v>4</v>
      </c>
      <c r="G8" s="85" t="s">
        <v>383</v>
      </c>
      <c r="H8" s="86"/>
    </row>
    <row r="9" spans="1:8" ht="52.5" customHeight="1">
      <c r="A9" s="84"/>
      <c r="B9" s="89"/>
      <c r="C9" s="84"/>
      <c r="D9" s="84"/>
      <c r="E9" s="84"/>
      <c r="F9" s="84"/>
      <c r="G9" s="71" t="s">
        <v>384</v>
      </c>
      <c r="H9" s="72" t="s">
        <v>385</v>
      </c>
    </row>
    <row r="10" spans="1:8" ht="12.75" customHeight="1">
      <c r="A10" s="5">
        <v>1</v>
      </c>
      <c r="B10" s="5">
        <v>2</v>
      </c>
      <c r="C10" s="5">
        <v>3</v>
      </c>
      <c r="D10" s="5">
        <v>4</v>
      </c>
      <c r="E10" s="5">
        <v>5</v>
      </c>
      <c r="F10" s="5">
        <v>6</v>
      </c>
      <c r="G10" s="5">
        <v>7</v>
      </c>
      <c r="H10" s="5">
        <v>8</v>
      </c>
    </row>
    <row r="11" spans="1:8" ht="51" customHeight="1">
      <c r="A11" s="32" t="s">
        <v>280</v>
      </c>
      <c r="B11" s="42" t="s">
        <v>281</v>
      </c>
      <c r="C11" s="33"/>
      <c r="D11" s="33"/>
      <c r="E11" s="33"/>
      <c r="F11" s="33"/>
      <c r="G11" s="41">
        <f>G12+G46+G57+G119+G200+G219+G239+G260+G213</f>
        <v>445609.60000000003</v>
      </c>
      <c r="H11" s="41">
        <f>H12+H46+H57+H119+H200+H219+H239+H260+H213</f>
        <v>158860.4</v>
      </c>
    </row>
    <row r="12" spans="1:8" ht="17.25" customHeight="1">
      <c r="A12" s="6" t="s">
        <v>5</v>
      </c>
      <c r="B12" s="42" t="s">
        <v>281</v>
      </c>
      <c r="C12" s="7" t="s">
        <v>6</v>
      </c>
      <c r="D12" s="7" t="s">
        <v>7</v>
      </c>
      <c r="E12" s="5"/>
      <c r="F12" s="5"/>
      <c r="G12" s="8">
        <f>G13+G20</f>
        <v>24855.7</v>
      </c>
      <c r="H12" s="8">
        <f>H13+H20</f>
        <v>4310.2</v>
      </c>
    </row>
    <row r="13" spans="1:8" ht="17.25" customHeight="1">
      <c r="A13" s="15" t="s">
        <v>39</v>
      </c>
      <c r="B13" s="42" t="s">
        <v>281</v>
      </c>
      <c r="C13" s="10" t="s">
        <v>6</v>
      </c>
      <c r="D13" s="10" t="s">
        <v>40</v>
      </c>
      <c r="E13" s="10"/>
      <c r="F13" s="10"/>
      <c r="G13" s="8">
        <f>G14</f>
        <v>6430</v>
      </c>
      <c r="H13" s="8">
        <f>H14</f>
        <v>0</v>
      </c>
    </row>
    <row r="14" spans="1:8" ht="16.5" customHeight="1">
      <c r="A14" s="11" t="s">
        <v>33</v>
      </c>
      <c r="B14" s="42" t="s">
        <v>281</v>
      </c>
      <c r="C14" s="10" t="s">
        <v>6</v>
      </c>
      <c r="D14" s="10" t="s">
        <v>40</v>
      </c>
      <c r="E14" s="10" t="s">
        <v>41</v>
      </c>
      <c r="F14" s="10"/>
      <c r="G14" s="8">
        <f>G15+G18</f>
        <v>6430</v>
      </c>
      <c r="H14" s="8">
        <f>H15+H18</f>
        <v>0</v>
      </c>
    </row>
    <row r="15" spans="1:8" ht="18" customHeight="1">
      <c r="A15" s="11" t="s">
        <v>34</v>
      </c>
      <c r="B15" s="42" t="s">
        <v>281</v>
      </c>
      <c r="C15" s="10" t="s">
        <v>6</v>
      </c>
      <c r="D15" s="10" t="s">
        <v>40</v>
      </c>
      <c r="E15" s="10" t="s">
        <v>42</v>
      </c>
      <c r="F15" s="10"/>
      <c r="G15" s="8">
        <f>G16</f>
        <v>2430</v>
      </c>
      <c r="H15" s="8">
        <f>H16</f>
        <v>0</v>
      </c>
    </row>
    <row r="16" spans="1:8" ht="15" customHeight="1">
      <c r="A16" s="12" t="s">
        <v>305</v>
      </c>
      <c r="B16" s="43" t="s">
        <v>281</v>
      </c>
      <c r="C16" s="13" t="s">
        <v>6</v>
      </c>
      <c r="D16" s="13" t="s">
        <v>40</v>
      </c>
      <c r="E16" s="13" t="s">
        <v>44</v>
      </c>
      <c r="F16" s="13"/>
      <c r="G16" s="14">
        <f>G17</f>
        <v>2430</v>
      </c>
      <c r="H16" s="14">
        <f>H17</f>
        <v>0</v>
      </c>
    </row>
    <row r="17" spans="1:8" ht="15" customHeight="1">
      <c r="A17" s="12" t="s">
        <v>45</v>
      </c>
      <c r="B17" s="42" t="s">
        <v>281</v>
      </c>
      <c r="C17" s="13" t="s">
        <v>6</v>
      </c>
      <c r="D17" s="13" t="s">
        <v>40</v>
      </c>
      <c r="E17" s="13" t="s">
        <v>44</v>
      </c>
      <c r="F17" s="13" t="s">
        <v>46</v>
      </c>
      <c r="G17" s="14">
        <f>3010-280-300</f>
        <v>2430</v>
      </c>
      <c r="H17" s="14">
        <v>0</v>
      </c>
    </row>
    <row r="18" spans="1:8" ht="31.5" customHeight="1">
      <c r="A18" s="12" t="s">
        <v>43</v>
      </c>
      <c r="B18" s="42" t="s">
        <v>281</v>
      </c>
      <c r="C18" s="13" t="s">
        <v>6</v>
      </c>
      <c r="D18" s="13" t="s">
        <v>40</v>
      </c>
      <c r="E18" s="13" t="s">
        <v>47</v>
      </c>
      <c r="F18" s="13"/>
      <c r="G18" s="14">
        <f>G19</f>
        <v>4000</v>
      </c>
      <c r="H18" s="14">
        <f>H19</f>
        <v>0</v>
      </c>
    </row>
    <row r="19" spans="1:8" ht="14.25" customHeight="1">
      <c r="A19" s="12" t="s">
        <v>45</v>
      </c>
      <c r="B19" s="42" t="s">
        <v>281</v>
      </c>
      <c r="C19" s="13" t="s">
        <v>6</v>
      </c>
      <c r="D19" s="13" t="s">
        <v>40</v>
      </c>
      <c r="E19" s="13" t="s">
        <v>47</v>
      </c>
      <c r="F19" s="13" t="s">
        <v>46</v>
      </c>
      <c r="G19" s="14">
        <f>5000-1000</f>
        <v>4000</v>
      </c>
      <c r="H19" s="14">
        <v>0</v>
      </c>
    </row>
    <row r="20" spans="1:8" ht="15" customHeight="1">
      <c r="A20" s="15" t="s">
        <v>48</v>
      </c>
      <c r="B20" s="42" t="s">
        <v>281</v>
      </c>
      <c r="C20" s="10" t="s">
        <v>6</v>
      </c>
      <c r="D20" s="10" t="s">
        <v>49</v>
      </c>
      <c r="E20" s="10"/>
      <c r="F20" s="10"/>
      <c r="G20" s="8">
        <f>G21+G32</f>
        <v>18425.7</v>
      </c>
      <c r="H20" s="8">
        <f>H21+H32</f>
        <v>4310.2</v>
      </c>
    </row>
    <row r="21" spans="1:8" s="57" customFormat="1" ht="15" customHeight="1">
      <c r="A21" s="11" t="s">
        <v>10</v>
      </c>
      <c r="B21" s="42" t="s">
        <v>281</v>
      </c>
      <c r="C21" s="10" t="s">
        <v>6</v>
      </c>
      <c r="D21" s="10" t="s">
        <v>49</v>
      </c>
      <c r="E21" s="10" t="s">
        <v>11</v>
      </c>
      <c r="F21" s="13"/>
      <c r="G21" s="14">
        <f>G22+G27</f>
        <v>2357.1000000000004</v>
      </c>
      <c r="H21" s="14">
        <f>H22+H27</f>
        <v>0</v>
      </c>
    </row>
    <row r="22" spans="1:8" s="57" customFormat="1" ht="29.25">
      <c r="A22" s="11" t="s">
        <v>12</v>
      </c>
      <c r="B22" s="10" t="s">
        <v>281</v>
      </c>
      <c r="C22" s="10" t="s">
        <v>6</v>
      </c>
      <c r="D22" s="10" t="s">
        <v>49</v>
      </c>
      <c r="E22" s="16">
        <v>6170000</v>
      </c>
      <c r="F22" s="13"/>
      <c r="G22" s="14">
        <f>G23+G25</f>
        <v>2237.3</v>
      </c>
      <c r="H22" s="14">
        <f>H23+H25</f>
        <v>0</v>
      </c>
    </row>
    <row r="23" spans="1:8" s="57" customFormat="1" ht="51">
      <c r="A23" s="49" t="s">
        <v>309</v>
      </c>
      <c r="B23" s="10" t="s">
        <v>281</v>
      </c>
      <c r="C23" s="10" t="s">
        <v>6</v>
      </c>
      <c r="D23" s="10" t="s">
        <v>49</v>
      </c>
      <c r="E23" s="10" t="s">
        <v>347</v>
      </c>
      <c r="F23" s="13"/>
      <c r="G23" s="14">
        <f>G24</f>
        <v>1678</v>
      </c>
      <c r="H23" s="14">
        <f>H24</f>
        <v>0</v>
      </c>
    </row>
    <row r="24" spans="1:8" s="57" customFormat="1" ht="25.5">
      <c r="A24" s="50" t="s">
        <v>311</v>
      </c>
      <c r="B24" s="13" t="s">
        <v>281</v>
      </c>
      <c r="C24" s="13" t="s">
        <v>6</v>
      </c>
      <c r="D24" s="13" t="s">
        <v>49</v>
      </c>
      <c r="E24" s="59" t="s">
        <v>347</v>
      </c>
      <c r="F24" s="60">
        <v>121</v>
      </c>
      <c r="G24" s="14">
        <v>1678</v>
      </c>
      <c r="H24" s="14">
        <v>0</v>
      </c>
    </row>
    <row r="25" spans="1:8" s="57" customFormat="1" ht="51">
      <c r="A25" s="49" t="s">
        <v>312</v>
      </c>
      <c r="B25" s="10" t="s">
        <v>281</v>
      </c>
      <c r="C25" s="10" t="s">
        <v>6</v>
      </c>
      <c r="D25" s="10" t="s">
        <v>49</v>
      </c>
      <c r="E25" s="10" t="s">
        <v>348</v>
      </c>
      <c r="F25" s="13"/>
      <c r="G25" s="14">
        <f>G26</f>
        <v>559.3</v>
      </c>
      <c r="H25" s="14">
        <f>H26</f>
        <v>0</v>
      </c>
    </row>
    <row r="26" spans="1:8" s="57" customFormat="1" ht="25.5">
      <c r="A26" s="50" t="s">
        <v>311</v>
      </c>
      <c r="B26" s="13" t="s">
        <v>281</v>
      </c>
      <c r="C26" s="13" t="s">
        <v>6</v>
      </c>
      <c r="D26" s="13" t="s">
        <v>49</v>
      </c>
      <c r="E26" s="59" t="s">
        <v>348</v>
      </c>
      <c r="F26" s="60">
        <v>121</v>
      </c>
      <c r="G26" s="14">
        <v>559.3</v>
      </c>
      <c r="H26" s="14">
        <v>0</v>
      </c>
    </row>
    <row r="27" spans="1:8" s="56" customFormat="1" ht="15" customHeight="1">
      <c r="A27" s="11" t="s">
        <v>20</v>
      </c>
      <c r="B27" s="42" t="s">
        <v>281</v>
      </c>
      <c r="C27" s="10" t="s">
        <v>6</v>
      </c>
      <c r="D27" s="10" t="s">
        <v>49</v>
      </c>
      <c r="E27" s="10" t="s">
        <v>21</v>
      </c>
      <c r="F27" s="10"/>
      <c r="G27" s="8">
        <f>G28+G30</f>
        <v>119.8</v>
      </c>
      <c r="H27" s="8">
        <f>H28+H30</f>
        <v>0</v>
      </c>
    </row>
    <row r="28" spans="1:8" s="56" customFormat="1" ht="80.25" customHeight="1">
      <c r="A28" s="49" t="s">
        <v>309</v>
      </c>
      <c r="B28" s="10" t="s">
        <v>281</v>
      </c>
      <c r="C28" s="10" t="s">
        <v>6</v>
      </c>
      <c r="D28" s="10" t="s">
        <v>49</v>
      </c>
      <c r="E28" s="58" t="s">
        <v>310</v>
      </c>
      <c r="F28" s="10"/>
      <c r="G28" s="8">
        <f>G29</f>
        <v>75.6</v>
      </c>
      <c r="H28" s="8">
        <f>H29</f>
        <v>0</v>
      </c>
    </row>
    <row r="29" spans="1:8" s="57" customFormat="1" ht="25.5">
      <c r="A29" s="51" t="s">
        <v>27</v>
      </c>
      <c r="B29" s="10" t="s">
        <v>281</v>
      </c>
      <c r="C29" s="10" t="s">
        <v>6</v>
      </c>
      <c r="D29" s="10" t="s">
        <v>49</v>
      </c>
      <c r="E29" s="59" t="s">
        <v>310</v>
      </c>
      <c r="F29" s="60">
        <v>244</v>
      </c>
      <c r="G29" s="14">
        <v>75.6</v>
      </c>
      <c r="H29" s="14">
        <v>0</v>
      </c>
    </row>
    <row r="30" spans="1:8" s="57" customFormat="1" ht="51">
      <c r="A30" s="49" t="s">
        <v>312</v>
      </c>
      <c r="B30" s="10" t="s">
        <v>281</v>
      </c>
      <c r="C30" s="10" t="s">
        <v>6</v>
      </c>
      <c r="D30" s="10" t="s">
        <v>49</v>
      </c>
      <c r="E30" s="58" t="s">
        <v>313</v>
      </c>
      <c r="F30" s="61"/>
      <c r="G30" s="62">
        <f>G31</f>
        <v>44.2</v>
      </c>
      <c r="H30" s="62">
        <f>H31</f>
        <v>0</v>
      </c>
    </row>
    <row r="31" spans="1:8" s="57" customFormat="1" ht="25.5">
      <c r="A31" s="51" t="s">
        <v>27</v>
      </c>
      <c r="B31" s="13" t="s">
        <v>281</v>
      </c>
      <c r="C31" s="13" t="s">
        <v>6</v>
      </c>
      <c r="D31" s="13" t="s">
        <v>49</v>
      </c>
      <c r="E31" s="59" t="s">
        <v>313</v>
      </c>
      <c r="F31" s="60">
        <v>244</v>
      </c>
      <c r="G31" s="14">
        <v>44.2</v>
      </c>
      <c r="H31" s="14">
        <v>0</v>
      </c>
    </row>
    <row r="32" spans="1:8" ht="18.75" customHeight="1">
      <c r="A32" s="11" t="s">
        <v>33</v>
      </c>
      <c r="B32" s="42" t="s">
        <v>281</v>
      </c>
      <c r="C32" s="10" t="s">
        <v>6</v>
      </c>
      <c r="D32" s="10" t="s">
        <v>49</v>
      </c>
      <c r="E32" s="10" t="s">
        <v>41</v>
      </c>
      <c r="F32" s="10"/>
      <c r="G32" s="8">
        <f>G33</f>
        <v>16068.6</v>
      </c>
      <c r="H32" s="8">
        <f>H33</f>
        <v>4310.2</v>
      </c>
    </row>
    <row r="33" spans="1:8" ht="15" customHeight="1">
      <c r="A33" s="11" t="s">
        <v>34</v>
      </c>
      <c r="B33" s="42" t="s">
        <v>281</v>
      </c>
      <c r="C33" s="10" t="s">
        <v>6</v>
      </c>
      <c r="D33" s="10" t="s">
        <v>49</v>
      </c>
      <c r="E33" s="10" t="s">
        <v>42</v>
      </c>
      <c r="F33" s="10"/>
      <c r="G33" s="8">
        <f>G34+G39+G41</f>
        <v>16068.6</v>
      </c>
      <c r="H33" s="8">
        <f>H34+H39+H41</f>
        <v>4310.2</v>
      </c>
    </row>
    <row r="34" spans="1:8" ht="17.25" customHeight="1">
      <c r="A34" s="12" t="s">
        <v>52</v>
      </c>
      <c r="B34" s="43" t="s">
        <v>281</v>
      </c>
      <c r="C34" s="13" t="s">
        <v>6</v>
      </c>
      <c r="D34" s="13" t="s">
        <v>49</v>
      </c>
      <c r="E34" s="13" t="s">
        <v>57</v>
      </c>
      <c r="F34" s="13"/>
      <c r="G34" s="14">
        <f>G35+G36+G37+G38</f>
        <v>14761.2</v>
      </c>
      <c r="H34" s="14">
        <f>H35+H36+H37+H38</f>
        <v>3613.2999999999997</v>
      </c>
    </row>
    <row r="35" spans="1:8" ht="29.25" customHeight="1">
      <c r="A35" s="12" t="s">
        <v>53</v>
      </c>
      <c r="B35" s="43" t="s">
        <v>281</v>
      </c>
      <c r="C35" s="13" t="s">
        <v>6</v>
      </c>
      <c r="D35" s="13" t="s">
        <v>49</v>
      </c>
      <c r="E35" s="13" t="s">
        <v>57</v>
      </c>
      <c r="F35" s="13" t="s">
        <v>54</v>
      </c>
      <c r="G35" s="14">
        <f>7151.9-1893.4</f>
        <v>5258.5</v>
      </c>
      <c r="H35" s="14">
        <v>2019.4</v>
      </c>
    </row>
    <row r="36" spans="1:8" ht="31.5" customHeight="1">
      <c r="A36" s="12" t="s">
        <v>25</v>
      </c>
      <c r="B36" s="43" t="s">
        <v>281</v>
      </c>
      <c r="C36" s="13" t="s">
        <v>6</v>
      </c>
      <c r="D36" s="13" t="s">
        <v>49</v>
      </c>
      <c r="E36" s="13" t="s">
        <v>57</v>
      </c>
      <c r="F36" s="13" t="s">
        <v>26</v>
      </c>
      <c r="G36" s="14">
        <f>19+54.7</f>
        <v>73.7</v>
      </c>
      <c r="H36" s="14">
        <v>12.1</v>
      </c>
    </row>
    <row r="37" spans="1:8" ht="30.75" customHeight="1">
      <c r="A37" s="12" t="s">
        <v>27</v>
      </c>
      <c r="B37" s="43" t="s">
        <v>281</v>
      </c>
      <c r="C37" s="13" t="s">
        <v>6</v>
      </c>
      <c r="D37" s="13" t="s">
        <v>49</v>
      </c>
      <c r="E37" s="13" t="s">
        <v>57</v>
      </c>
      <c r="F37" s="13" t="s">
        <v>28</v>
      </c>
      <c r="G37" s="14">
        <f>7438.3+1838.7</f>
        <v>9277</v>
      </c>
      <c r="H37" s="14">
        <v>1553.1</v>
      </c>
    </row>
    <row r="38" spans="1:8" ht="19.5" customHeight="1">
      <c r="A38" s="12" t="s">
        <v>55</v>
      </c>
      <c r="B38" s="43" t="s">
        <v>281</v>
      </c>
      <c r="C38" s="13" t="s">
        <v>6</v>
      </c>
      <c r="D38" s="13" t="s">
        <v>49</v>
      </c>
      <c r="E38" s="13" t="s">
        <v>57</v>
      </c>
      <c r="F38" s="13" t="s">
        <v>56</v>
      </c>
      <c r="G38" s="14">
        <f>2+150</f>
        <v>152</v>
      </c>
      <c r="H38" s="14">
        <v>28.7</v>
      </c>
    </row>
    <row r="39" spans="1:8" ht="59.25" customHeight="1" hidden="1" outlineLevel="1">
      <c r="A39" s="12" t="s">
        <v>58</v>
      </c>
      <c r="B39" s="13" t="s">
        <v>281</v>
      </c>
      <c r="C39" s="13" t="s">
        <v>6</v>
      </c>
      <c r="D39" s="13" t="s">
        <v>49</v>
      </c>
      <c r="E39" s="13" t="s">
        <v>59</v>
      </c>
      <c r="F39" s="13"/>
      <c r="G39" s="14">
        <f>G40</f>
        <v>0</v>
      </c>
      <c r="H39" s="14">
        <f>H40</f>
        <v>0</v>
      </c>
    </row>
    <row r="40" spans="1:8" ht="16.5" customHeight="1" hidden="1" outlineLevel="1">
      <c r="A40" s="17" t="s">
        <v>36</v>
      </c>
      <c r="B40" s="13" t="s">
        <v>281</v>
      </c>
      <c r="C40" s="13" t="s">
        <v>6</v>
      </c>
      <c r="D40" s="13" t="s">
        <v>49</v>
      </c>
      <c r="E40" s="13" t="s">
        <v>59</v>
      </c>
      <c r="F40" s="13" t="s">
        <v>38</v>
      </c>
      <c r="G40" s="14">
        <v>0</v>
      </c>
      <c r="H40" s="14">
        <v>0</v>
      </c>
    </row>
    <row r="41" spans="1:8" ht="31.5" customHeight="1" collapsed="1">
      <c r="A41" s="23" t="s">
        <v>66</v>
      </c>
      <c r="B41" s="13" t="s">
        <v>281</v>
      </c>
      <c r="C41" s="13" t="s">
        <v>6</v>
      </c>
      <c r="D41" s="13" t="s">
        <v>49</v>
      </c>
      <c r="E41" s="13" t="s">
        <v>67</v>
      </c>
      <c r="F41" s="13"/>
      <c r="G41" s="14">
        <f>G45+G42+G43+G44</f>
        <v>1307.4</v>
      </c>
      <c r="H41" s="14">
        <f>H45+H42+H43+H44</f>
        <v>696.9</v>
      </c>
    </row>
    <row r="42" spans="1:8" ht="31.5" customHeight="1">
      <c r="A42" s="12" t="s">
        <v>27</v>
      </c>
      <c r="B42" s="13" t="s">
        <v>281</v>
      </c>
      <c r="C42" s="13" t="s">
        <v>6</v>
      </c>
      <c r="D42" s="13" t="s">
        <v>49</v>
      </c>
      <c r="E42" s="13" t="s">
        <v>67</v>
      </c>
      <c r="F42" s="13" t="s">
        <v>28</v>
      </c>
      <c r="G42" s="14">
        <f>1490+500-150-500-1100</f>
        <v>240</v>
      </c>
      <c r="H42" s="14">
        <f>1490+500-150-500-1100</f>
        <v>240</v>
      </c>
    </row>
    <row r="43" spans="1:8" ht="15">
      <c r="A43" s="12" t="s">
        <v>371</v>
      </c>
      <c r="B43" s="13" t="s">
        <v>281</v>
      </c>
      <c r="C43" s="13" t="s">
        <v>6</v>
      </c>
      <c r="D43" s="13" t="s">
        <v>49</v>
      </c>
      <c r="E43" s="13" t="s">
        <v>67</v>
      </c>
      <c r="F43" s="13" t="s">
        <v>370</v>
      </c>
      <c r="G43" s="14">
        <f>44</f>
        <v>44</v>
      </c>
      <c r="H43" s="14">
        <f>44</f>
        <v>44</v>
      </c>
    </row>
    <row r="44" spans="1:8" ht="15">
      <c r="A44" s="17" t="s">
        <v>36</v>
      </c>
      <c r="B44" s="13" t="s">
        <v>281</v>
      </c>
      <c r="C44" s="13" t="s">
        <v>6</v>
      </c>
      <c r="D44" s="13" t="s">
        <v>49</v>
      </c>
      <c r="E44" s="13" t="s">
        <v>67</v>
      </c>
      <c r="F44" s="13" t="s">
        <v>38</v>
      </c>
      <c r="G44" s="14">
        <v>500</v>
      </c>
      <c r="H44" s="14">
        <v>0</v>
      </c>
    </row>
    <row r="45" spans="1:8" ht="17.25" customHeight="1">
      <c r="A45" s="12" t="s">
        <v>55</v>
      </c>
      <c r="B45" s="13" t="s">
        <v>281</v>
      </c>
      <c r="C45" s="13" t="s">
        <v>6</v>
      </c>
      <c r="D45" s="13" t="s">
        <v>49</v>
      </c>
      <c r="E45" s="13" t="s">
        <v>67</v>
      </c>
      <c r="F45" s="13" t="s">
        <v>56</v>
      </c>
      <c r="G45" s="14">
        <f>203.4+40+280</f>
        <v>523.4</v>
      </c>
      <c r="H45" s="14">
        <v>412.9</v>
      </c>
    </row>
    <row r="46" spans="1:8" ht="32.25" customHeight="1">
      <c r="A46" s="6" t="s">
        <v>68</v>
      </c>
      <c r="B46" s="10" t="s">
        <v>281</v>
      </c>
      <c r="C46" s="10" t="s">
        <v>9</v>
      </c>
      <c r="D46" s="10" t="s">
        <v>7</v>
      </c>
      <c r="E46" s="13"/>
      <c r="F46" s="13"/>
      <c r="G46" s="8">
        <f>G47+G52</f>
        <v>835</v>
      </c>
      <c r="H46" s="8">
        <f>H47+H52</f>
        <v>55.1</v>
      </c>
    </row>
    <row r="47" spans="1:8" ht="44.25" customHeight="1">
      <c r="A47" s="19" t="s">
        <v>306</v>
      </c>
      <c r="B47" s="10" t="s">
        <v>281</v>
      </c>
      <c r="C47" s="10" t="s">
        <v>9</v>
      </c>
      <c r="D47" s="10" t="s">
        <v>80</v>
      </c>
      <c r="E47" s="13"/>
      <c r="F47" s="8"/>
      <c r="G47" s="8">
        <f aca="true" t="shared" si="0" ref="G47:H50">G48</f>
        <v>335</v>
      </c>
      <c r="H47" s="8">
        <f t="shared" si="0"/>
        <v>55.1</v>
      </c>
    </row>
    <row r="48" spans="1:8" ht="15" customHeight="1">
      <c r="A48" s="19" t="s">
        <v>33</v>
      </c>
      <c r="B48" s="10" t="s">
        <v>281</v>
      </c>
      <c r="C48" s="10" t="s">
        <v>9</v>
      </c>
      <c r="D48" s="10" t="s">
        <v>80</v>
      </c>
      <c r="E48" s="16">
        <v>6200000</v>
      </c>
      <c r="F48" s="8"/>
      <c r="G48" s="8">
        <f t="shared" si="0"/>
        <v>335</v>
      </c>
      <c r="H48" s="8">
        <f t="shared" si="0"/>
        <v>55.1</v>
      </c>
    </row>
    <row r="49" spans="1:8" ht="15.75" customHeight="1">
      <c r="A49" s="19" t="s">
        <v>34</v>
      </c>
      <c r="B49" s="10" t="s">
        <v>281</v>
      </c>
      <c r="C49" s="10" t="s">
        <v>9</v>
      </c>
      <c r="D49" s="10" t="s">
        <v>80</v>
      </c>
      <c r="E49" s="16">
        <v>6290000</v>
      </c>
      <c r="F49" s="8"/>
      <c r="G49" s="8">
        <f t="shared" si="0"/>
        <v>335</v>
      </c>
      <c r="H49" s="8">
        <f t="shared" si="0"/>
        <v>55.1</v>
      </c>
    </row>
    <row r="50" spans="1:8" ht="16.5" customHeight="1">
      <c r="A50" s="12" t="s">
        <v>307</v>
      </c>
      <c r="B50" s="13" t="s">
        <v>281</v>
      </c>
      <c r="C50" s="13" t="s">
        <v>9</v>
      </c>
      <c r="D50" s="13" t="s">
        <v>80</v>
      </c>
      <c r="E50" s="13" t="s">
        <v>308</v>
      </c>
      <c r="F50" s="14"/>
      <c r="G50" s="14">
        <f t="shared" si="0"/>
        <v>335</v>
      </c>
      <c r="H50" s="14">
        <f t="shared" si="0"/>
        <v>55.1</v>
      </c>
    </row>
    <row r="51" spans="1:8" ht="27.75" customHeight="1">
      <c r="A51" s="12" t="s">
        <v>27</v>
      </c>
      <c r="B51" s="13" t="s">
        <v>281</v>
      </c>
      <c r="C51" s="13" t="s">
        <v>9</v>
      </c>
      <c r="D51" s="13" t="s">
        <v>80</v>
      </c>
      <c r="E51" s="13" t="s">
        <v>308</v>
      </c>
      <c r="F51" s="53">
        <v>244</v>
      </c>
      <c r="G51" s="14">
        <v>335</v>
      </c>
      <c r="H51" s="14">
        <v>55.1</v>
      </c>
    </row>
    <row r="52" spans="1:8" ht="17.25" customHeight="1">
      <c r="A52" s="15" t="s">
        <v>69</v>
      </c>
      <c r="B52" s="42" t="s">
        <v>281</v>
      </c>
      <c r="C52" s="10" t="s">
        <v>9</v>
      </c>
      <c r="D52" s="10" t="s">
        <v>70</v>
      </c>
      <c r="E52" s="13"/>
      <c r="F52" s="13"/>
      <c r="G52" s="8">
        <f aca="true" t="shared" si="1" ref="G52:H55">G53</f>
        <v>500</v>
      </c>
      <c r="H52" s="8">
        <f t="shared" si="1"/>
        <v>0</v>
      </c>
    </row>
    <row r="53" spans="1:8" ht="17.25" customHeight="1">
      <c r="A53" s="19" t="s">
        <v>33</v>
      </c>
      <c r="B53" s="42" t="s">
        <v>281</v>
      </c>
      <c r="C53" s="10" t="s">
        <v>9</v>
      </c>
      <c r="D53" s="10" t="s">
        <v>70</v>
      </c>
      <c r="E53" s="16">
        <v>6200000</v>
      </c>
      <c r="F53" s="13"/>
      <c r="G53" s="8">
        <f t="shared" si="1"/>
        <v>500</v>
      </c>
      <c r="H53" s="8">
        <f t="shared" si="1"/>
        <v>0</v>
      </c>
    </row>
    <row r="54" spans="1:8" ht="17.25" customHeight="1">
      <c r="A54" s="19" t="s">
        <v>34</v>
      </c>
      <c r="B54" s="42" t="s">
        <v>281</v>
      </c>
      <c r="C54" s="10" t="s">
        <v>9</v>
      </c>
      <c r="D54" s="10" t="s">
        <v>70</v>
      </c>
      <c r="E54" s="16">
        <v>6290000</v>
      </c>
      <c r="F54" s="13"/>
      <c r="G54" s="8">
        <f t="shared" si="1"/>
        <v>500</v>
      </c>
      <c r="H54" s="8">
        <f t="shared" si="1"/>
        <v>0</v>
      </c>
    </row>
    <row r="55" spans="1:8" ht="30" customHeight="1">
      <c r="A55" s="12" t="s">
        <v>71</v>
      </c>
      <c r="B55" s="43" t="s">
        <v>281</v>
      </c>
      <c r="C55" s="13" t="s">
        <v>9</v>
      </c>
      <c r="D55" s="13" t="s">
        <v>70</v>
      </c>
      <c r="E55" s="13" t="s">
        <v>72</v>
      </c>
      <c r="F55" s="13"/>
      <c r="G55" s="14">
        <f t="shared" si="1"/>
        <v>500</v>
      </c>
      <c r="H55" s="14">
        <f t="shared" si="1"/>
        <v>0</v>
      </c>
    </row>
    <row r="56" spans="1:8" ht="30" customHeight="1">
      <c r="A56" s="54" t="s">
        <v>27</v>
      </c>
      <c r="B56" s="43" t="s">
        <v>281</v>
      </c>
      <c r="C56" s="13" t="s">
        <v>9</v>
      </c>
      <c r="D56" s="13" t="s">
        <v>70</v>
      </c>
      <c r="E56" s="13" t="s">
        <v>72</v>
      </c>
      <c r="F56" s="13" t="s">
        <v>28</v>
      </c>
      <c r="G56" s="14">
        <v>500</v>
      </c>
      <c r="H56" s="14">
        <v>0</v>
      </c>
    </row>
    <row r="57" spans="1:8" ht="16.5" customHeight="1">
      <c r="A57" s="9" t="s">
        <v>73</v>
      </c>
      <c r="B57" s="42" t="s">
        <v>281</v>
      </c>
      <c r="C57" s="24" t="s">
        <v>30</v>
      </c>
      <c r="D57" s="24" t="s">
        <v>7</v>
      </c>
      <c r="E57" s="24"/>
      <c r="F57" s="24"/>
      <c r="G57" s="25">
        <f>G58+G67+G102+G107</f>
        <v>157952.8</v>
      </c>
      <c r="H57" s="25">
        <f>H58+H67+H102+H107</f>
        <v>46539.600000000006</v>
      </c>
    </row>
    <row r="58" spans="1:8" ht="17.25" customHeight="1">
      <c r="A58" s="11" t="s">
        <v>74</v>
      </c>
      <c r="B58" s="42" t="s">
        <v>281</v>
      </c>
      <c r="C58" s="10" t="s">
        <v>30</v>
      </c>
      <c r="D58" s="10" t="s">
        <v>6</v>
      </c>
      <c r="E58" s="24"/>
      <c r="F58" s="24"/>
      <c r="G58" s="8">
        <f>G59+G63</f>
        <v>4124.7</v>
      </c>
      <c r="H58" s="8">
        <f>H59+H63</f>
        <v>310.4</v>
      </c>
    </row>
    <row r="59" spans="1:8" ht="57.75" customHeight="1">
      <c r="A59" s="11" t="s">
        <v>317</v>
      </c>
      <c r="B59" s="42" t="s">
        <v>281</v>
      </c>
      <c r="C59" s="10" t="s">
        <v>30</v>
      </c>
      <c r="D59" s="10" t="s">
        <v>6</v>
      </c>
      <c r="E59" s="10" t="s">
        <v>75</v>
      </c>
      <c r="F59" s="13"/>
      <c r="G59" s="8">
        <f aca="true" t="shared" si="2" ref="G59:H61">G60</f>
        <v>3587.9</v>
      </c>
      <c r="H59" s="8">
        <f t="shared" si="2"/>
        <v>310.4</v>
      </c>
    </row>
    <row r="60" spans="1:8" ht="98.25" customHeight="1">
      <c r="A60" s="11" t="s">
        <v>322</v>
      </c>
      <c r="B60" s="42" t="s">
        <v>281</v>
      </c>
      <c r="C60" s="10" t="s">
        <v>30</v>
      </c>
      <c r="D60" s="10" t="s">
        <v>6</v>
      </c>
      <c r="E60" s="10" t="s">
        <v>76</v>
      </c>
      <c r="F60" s="10"/>
      <c r="G60" s="8">
        <f t="shared" si="2"/>
        <v>3587.9</v>
      </c>
      <c r="H60" s="8">
        <f t="shared" si="2"/>
        <v>310.4</v>
      </c>
    </row>
    <row r="61" spans="1:8" ht="30" customHeight="1">
      <c r="A61" s="12" t="s">
        <v>77</v>
      </c>
      <c r="B61" s="43" t="s">
        <v>281</v>
      </c>
      <c r="C61" s="13" t="s">
        <v>30</v>
      </c>
      <c r="D61" s="13" t="s">
        <v>6</v>
      </c>
      <c r="E61" s="13" t="s">
        <v>78</v>
      </c>
      <c r="F61" s="13"/>
      <c r="G61" s="14">
        <f t="shared" si="2"/>
        <v>3587.9</v>
      </c>
      <c r="H61" s="14">
        <f t="shared" si="2"/>
        <v>310.4</v>
      </c>
    </row>
    <row r="62" spans="1:8" ht="19.5" customHeight="1">
      <c r="A62" s="12" t="s">
        <v>89</v>
      </c>
      <c r="B62" s="43" t="s">
        <v>281</v>
      </c>
      <c r="C62" s="13" t="s">
        <v>30</v>
      </c>
      <c r="D62" s="13" t="s">
        <v>6</v>
      </c>
      <c r="E62" s="13" t="s">
        <v>78</v>
      </c>
      <c r="F62" s="13" t="s">
        <v>90</v>
      </c>
      <c r="G62" s="14">
        <v>3587.9</v>
      </c>
      <c r="H62" s="14">
        <v>310.4</v>
      </c>
    </row>
    <row r="63" spans="1:8" ht="29.25" customHeight="1">
      <c r="A63" s="11" t="s">
        <v>387</v>
      </c>
      <c r="B63" s="42" t="s">
        <v>281</v>
      </c>
      <c r="C63" s="10" t="s">
        <v>30</v>
      </c>
      <c r="D63" s="10" t="s">
        <v>6</v>
      </c>
      <c r="E63" s="10" t="s">
        <v>389</v>
      </c>
      <c r="F63" s="10"/>
      <c r="G63" s="8">
        <f aca="true" t="shared" si="3" ref="G63:H65">G64</f>
        <v>536.8</v>
      </c>
      <c r="H63" s="8">
        <f t="shared" si="3"/>
        <v>0</v>
      </c>
    </row>
    <row r="64" spans="1:8" ht="19.5" customHeight="1">
      <c r="A64" s="11" t="s">
        <v>33</v>
      </c>
      <c r="B64" s="42" t="s">
        <v>281</v>
      </c>
      <c r="C64" s="10" t="s">
        <v>30</v>
      </c>
      <c r="D64" s="10" t="s">
        <v>6</v>
      </c>
      <c r="E64" s="10" t="s">
        <v>42</v>
      </c>
      <c r="F64" s="10"/>
      <c r="G64" s="8">
        <f t="shared" si="3"/>
        <v>536.8</v>
      </c>
      <c r="H64" s="8">
        <f t="shared" si="3"/>
        <v>0</v>
      </c>
    </row>
    <row r="65" spans="1:8" ht="46.5" customHeight="1">
      <c r="A65" s="12" t="s">
        <v>388</v>
      </c>
      <c r="B65" s="43" t="s">
        <v>281</v>
      </c>
      <c r="C65" s="13" t="s">
        <v>30</v>
      </c>
      <c r="D65" s="13" t="s">
        <v>6</v>
      </c>
      <c r="E65" s="13" t="s">
        <v>390</v>
      </c>
      <c r="F65" s="13"/>
      <c r="G65" s="14">
        <f t="shared" si="3"/>
        <v>536.8</v>
      </c>
      <c r="H65" s="14">
        <f t="shared" si="3"/>
        <v>0</v>
      </c>
    </row>
    <row r="66" spans="1:8" ht="27.75" customHeight="1">
      <c r="A66" s="54" t="s">
        <v>27</v>
      </c>
      <c r="B66" s="43" t="s">
        <v>281</v>
      </c>
      <c r="C66" s="13" t="s">
        <v>30</v>
      </c>
      <c r="D66" s="13" t="s">
        <v>6</v>
      </c>
      <c r="E66" s="13" t="s">
        <v>390</v>
      </c>
      <c r="F66" s="13" t="s">
        <v>28</v>
      </c>
      <c r="G66" s="14">
        <v>536.8</v>
      </c>
      <c r="H66" s="14">
        <v>0</v>
      </c>
    </row>
    <row r="67" spans="1:8" ht="18" customHeight="1">
      <c r="A67" s="6" t="s">
        <v>79</v>
      </c>
      <c r="B67" s="42" t="s">
        <v>281</v>
      </c>
      <c r="C67" s="10" t="s">
        <v>30</v>
      </c>
      <c r="D67" s="10" t="s">
        <v>80</v>
      </c>
      <c r="E67" s="13"/>
      <c r="F67" s="13"/>
      <c r="G67" s="8">
        <f>G68+G82+G97</f>
        <v>143285.09999999998</v>
      </c>
      <c r="H67" s="8">
        <f>H68+H82+H97</f>
        <v>43952.700000000004</v>
      </c>
    </row>
    <row r="68" spans="1:8" ht="85.5" customHeight="1">
      <c r="A68" s="11" t="s">
        <v>318</v>
      </c>
      <c r="B68" s="10" t="s">
        <v>281</v>
      </c>
      <c r="C68" s="10" t="s">
        <v>30</v>
      </c>
      <c r="D68" s="10" t="s">
        <v>80</v>
      </c>
      <c r="E68" s="10" t="s">
        <v>81</v>
      </c>
      <c r="F68" s="13"/>
      <c r="G68" s="8">
        <f>G69+G79</f>
        <v>81528.8</v>
      </c>
      <c r="H68" s="8">
        <f>H69+H79</f>
        <v>37498.6</v>
      </c>
    </row>
    <row r="69" spans="1:8" ht="130.5" customHeight="1">
      <c r="A69" s="11" t="s">
        <v>323</v>
      </c>
      <c r="B69" s="10" t="s">
        <v>281</v>
      </c>
      <c r="C69" s="10" t="s">
        <v>30</v>
      </c>
      <c r="D69" s="10" t="s">
        <v>80</v>
      </c>
      <c r="E69" s="10" t="s">
        <v>82</v>
      </c>
      <c r="F69" s="13"/>
      <c r="G69" s="8">
        <f>G70+G72+G75+G77</f>
        <v>69022</v>
      </c>
      <c r="H69" s="8">
        <f>H70+H72+H75+H77</f>
        <v>37498.6</v>
      </c>
    </row>
    <row r="70" spans="1:8" ht="18" customHeight="1">
      <c r="A70" s="22" t="s">
        <v>83</v>
      </c>
      <c r="B70" s="43" t="s">
        <v>281</v>
      </c>
      <c r="C70" s="13" t="s">
        <v>30</v>
      </c>
      <c r="D70" s="13" t="s">
        <v>80</v>
      </c>
      <c r="E70" s="13" t="s">
        <v>84</v>
      </c>
      <c r="F70" s="13"/>
      <c r="G70" s="14">
        <f>G71</f>
        <v>44800</v>
      </c>
      <c r="H70" s="14">
        <f>H71</f>
        <v>26246.8</v>
      </c>
    </row>
    <row r="71" spans="1:8" ht="45.75" customHeight="1">
      <c r="A71" s="12" t="s">
        <v>85</v>
      </c>
      <c r="B71" s="13" t="s">
        <v>281</v>
      </c>
      <c r="C71" s="13" t="s">
        <v>30</v>
      </c>
      <c r="D71" s="13" t="s">
        <v>80</v>
      </c>
      <c r="E71" s="13" t="s">
        <v>84</v>
      </c>
      <c r="F71" s="13" t="s">
        <v>86</v>
      </c>
      <c r="G71" s="14">
        <v>44800</v>
      </c>
      <c r="H71" s="14">
        <v>26246.8</v>
      </c>
    </row>
    <row r="72" spans="1:8" ht="29.25" customHeight="1">
      <c r="A72" s="22" t="s">
        <v>87</v>
      </c>
      <c r="B72" s="13" t="s">
        <v>281</v>
      </c>
      <c r="C72" s="13" t="s">
        <v>30</v>
      </c>
      <c r="D72" s="13" t="s">
        <v>80</v>
      </c>
      <c r="E72" s="13" t="s">
        <v>88</v>
      </c>
      <c r="F72" s="13"/>
      <c r="G72" s="14">
        <f>G73+G74</f>
        <v>19422</v>
      </c>
      <c r="H72" s="14">
        <f>H73+H74</f>
        <v>7351.8</v>
      </c>
    </row>
    <row r="73" spans="1:8" ht="48" customHeight="1">
      <c r="A73" s="12" t="s">
        <v>85</v>
      </c>
      <c r="B73" s="13" t="s">
        <v>281</v>
      </c>
      <c r="C73" s="13" t="s">
        <v>30</v>
      </c>
      <c r="D73" s="13" t="s">
        <v>80</v>
      </c>
      <c r="E73" s="13" t="s">
        <v>88</v>
      </c>
      <c r="F73" s="13" t="s">
        <v>86</v>
      </c>
      <c r="G73" s="14">
        <v>13000</v>
      </c>
      <c r="H73" s="14">
        <v>4930.8</v>
      </c>
    </row>
    <row r="74" spans="1:8" ht="17.25" customHeight="1">
      <c r="A74" s="12" t="s">
        <v>89</v>
      </c>
      <c r="B74" s="43" t="s">
        <v>281</v>
      </c>
      <c r="C74" s="13" t="s">
        <v>30</v>
      </c>
      <c r="D74" s="13" t="s">
        <v>80</v>
      </c>
      <c r="E74" s="13" t="s">
        <v>88</v>
      </c>
      <c r="F74" s="13" t="s">
        <v>90</v>
      </c>
      <c r="G74" s="14">
        <f>4000+1022+1400</f>
        <v>6422</v>
      </c>
      <c r="H74" s="14">
        <v>2421</v>
      </c>
    </row>
    <row r="75" spans="1:8" ht="29.25" customHeight="1">
      <c r="A75" s="12" t="s">
        <v>91</v>
      </c>
      <c r="B75" s="43" t="s">
        <v>281</v>
      </c>
      <c r="C75" s="13" t="s">
        <v>30</v>
      </c>
      <c r="D75" s="13" t="s">
        <v>80</v>
      </c>
      <c r="E75" s="13" t="s">
        <v>92</v>
      </c>
      <c r="F75" s="13"/>
      <c r="G75" s="14">
        <f>G76</f>
        <v>3000</v>
      </c>
      <c r="H75" s="14">
        <f>H76</f>
        <v>3000</v>
      </c>
    </row>
    <row r="76" spans="1:8" ht="21" customHeight="1">
      <c r="A76" s="12" t="s">
        <v>89</v>
      </c>
      <c r="B76" s="43" t="s">
        <v>281</v>
      </c>
      <c r="C76" s="13" t="s">
        <v>30</v>
      </c>
      <c r="D76" s="13" t="s">
        <v>80</v>
      </c>
      <c r="E76" s="13" t="s">
        <v>92</v>
      </c>
      <c r="F76" s="13" t="s">
        <v>90</v>
      </c>
      <c r="G76" s="14">
        <v>3000</v>
      </c>
      <c r="H76" s="14">
        <v>3000</v>
      </c>
    </row>
    <row r="77" spans="1:8" ht="30" customHeight="1">
      <c r="A77" s="12" t="s">
        <v>93</v>
      </c>
      <c r="B77" s="43" t="s">
        <v>281</v>
      </c>
      <c r="C77" s="13" t="s">
        <v>30</v>
      </c>
      <c r="D77" s="13" t="s">
        <v>80</v>
      </c>
      <c r="E77" s="13" t="s">
        <v>94</v>
      </c>
      <c r="F77" s="13"/>
      <c r="G77" s="14">
        <f>G78</f>
        <v>1800</v>
      </c>
      <c r="H77" s="14">
        <f>H78</f>
        <v>900</v>
      </c>
    </row>
    <row r="78" spans="1:8" ht="44.25" customHeight="1">
      <c r="A78" s="12" t="s">
        <v>85</v>
      </c>
      <c r="B78" s="43" t="s">
        <v>281</v>
      </c>
      <c r="C78" s="13" t="s">
        <v>30</v>
      </c>
      <c r="D78" s="13" t="s">
        <v>80</v>
      </c>
      <c r="E78" s="13" t="s">
        <v>94</v>
      </c>
      <c r="F78" s="13" t="s">
        <v>86</v>
      </c>
      <c r="G78" s="14">
        <v>1800</v>
      </c>
      <c r="H78" s="14">
        <v>900</v>
      </c>
    </row>
    <row r="79" spans="1:8" ht="116.25" customHeight="1">
      <c r="A79" s="11" t="s">
        <v>324</v>
      </c>
      <c r="B79" s="13" t="s">
        <v>281</v>
      </c>
      <c r="C79" s="10" t="s">
        <v>30</v>
      </c>
      <c r="D79" s="10" t="s">
        <v>80</v>
      </c>
      <c r="E79" s="10" t="s">
        <v>95</v>
      </c>
      <c r="F79" s="10"/>
      <c r="G79" s="8">
        <f>G80</f>
        <v>12506.8</v>
      </c>
      <c r="H79" s="8">
        <f>H80</f>
        <v>0</v>
      </c>
    </row>
    <row r="80" spans="1:8" ht="27.75" customHeight="1">
      <c r="A80" s="12" t="s">
        <v>96</v>
      </c>
      <c r="B80" s="13" t="s">
        <v>281</v>
      </c>
      <c r="C80" s="13" t="s">
        <v>30</v>
      </c>
      <c r="D80" s="13" t="s">
        <v>80</v>
      </c>
      <c r="E80" s="13" t="s">
        <v>97</v>
      </c>
      <c r="F80" s="13"/>
      <c r="G80" s="14">
        <f>G81</f>
        <v>12506.8</v>
      </c>
      <c r="H80" s="14">
        <f>H81</f>
        <v>0</v>
      </c>
    </row>
    <row r="81" spans="1:8" ht="27.75" customHeight="1">
      <c r="A81" s="12" t="s">
        <v>27</v>
      </c>
      <c r="B81" s="13" t="s">
        <v>281</v>
      </c>
      <c r="C81" s="13" t="s">
        <v>30</v>
      </c>
      <c r="D81" s="13" t="s">
        <v>80</v>
      </c>
      <c r="E81" s="13" t="s">
        <v>97</v>
      </c>
      <c r="F81" s="13" t="s">
        <v>28</v>
      </c>
      <c r="G81" s="14">
        <v>12506.8</v>
      </c>
      <c r="H81" s="14">
        <v>0</v>
      </c>
    </row>
    <row r="82" spans="1:8" ht="144" customHeight="1">
      <c r="A82" s="11" t="s">
        <v>325</v>
      </c>
      <c r="B82" s="10" t="s">
        <v>281</v>
      </c>
      <c r="C82" s="10" t="s">
        <v>30</v>
      </c>
      <c r="D82" s="10" t="s">
        <v>80</v>
      </c>
      <c r="E82" s="10" t="s">
        <v>296</v>
      </c>
      <c r="F82" s="10"/>
      <c r="G82" s="8">
        <f>G83+G85+G87+G89+G93+G91+G95</f>
        <v>56540</v>
      </c>
      <c r="H82" s="8">
        <f>H83+H85+H87+H89+H93+H91+H95</f>
        <v>2844.2999999999997</v>
      </c>
    </row>
    <row r="83" spans="1:8" ht="27.75" customHeight="1" hidden="1" outlineLevel="1">
      <c r="A83" s="12" t="s">
        <v>96</v>
      </c>
      <c r="B83" s="43" t="s">
        <v>281</v>
      </c>
      <c r="C83" s="13" t="s">
        <v>30</v>
      </c>
      <c r="D83" s="13" t="s">
        <v>80</v>
      </c>
      <c r="E83" s="13" t="s">
        <v>297</v>
      </c>
      <c r="F83" s="13"/>
      <c r="G83" s="14">
        <f>G84</f>
        <v>0</v>
      </c>
      <c r="H83" s="14">
        <f>H84</f>
        <v>0</v>
      </c>
    </row>
    <row r="84" spans="1:8" ht="28.5" customHeight="1" hidden="1" outlineLevel="1">
      <c r="A84" s="12" t="s">
        <v>27</v>
      </c>
      <c r="B84" s="43" t="s">
        <v>281</v>
      </c>
      <c r="C84" s="13" t="s">
        <v>30</v>
      </c>
      <c r="D84" s="13" t="s">
        <v>80</v>
      </c>
      <c r="E84" s="13" t="s">
        <v>297</v>
      </c>
      <c r="F84" s="13" t="s">
        <v>28</v>
      </c>
      <c r="G84" s="14">
        <v>0</v>
      </c>
      <c r="H84" s="14">
        <v>0</v>
      </c>
    </row>
    <row r="85" spans="1:8" ht="27.75" customHeight="1" collapsed="1">
      <c r="A85" s="12" t="s">
        <v>98</v>
      </c>
      <c r="B85" s="13" t="s">
        <v>281</v>
      </c>
      <c r="C85" s="13" t="s">
        <v>30</v>
      </c>
      <c r="D85" s="13" t="s">
        <v>80</v>
      </c>
      <c r="E85" s="13" t="s">
        <v>298</v>
      </c>
      <c r="F85" s="13"/>
      <c r="G85" s="14">
        <f>G86</f>
        <v>20700</v>
      </c>
      <c r="H85" s="14">
        <f>H86</f>
        <v>0</v>
      </c>
    </row>
    <row r="86" spans="1:8" ht="27.75" customHeight="1">
      <c r="A86" s="12" t="s">
        <v>27</v>
      </c>
      <c r="B86" s="13" t="s">
        <v>281</v>
      </c>
      <c r="C86" s="13" t="s">
        <v>30</v>
      </c>
      <c r="D86" s="13" t="s">
        <v>80</v>
      </c>
      <c r="E86" s="13" t="s">
        <v>298</v>
      </c>
      <c r="F86" s="13" t="s">
        <v>28</v>
      </c>
      <c r="G86" s="14">
        <f>22900-2200</f>
        <v>20700</v>
      </c>
      <c r="H86" s="14">
        <v>0</v>
      </c>
    </row>
    <row r="87" spans="1:8" ht="60" customHeight="1">
      <c r="A87" s="12" t="s">
        <v>99</v>
      </c>
      <c r="B87" s="13" t="s">
        <v>281</v>
      </c>
      <c r="C87" s="13" t="s">
        <v>30</v>
      </c>
      <c r="D87" s="13" t="s">
        <v>80</v>
      </c>
      <c r="E87" s="13" t="s">
        <v>299</v>
      </c>
      <c r="F87" s="13"/>
      <c r="G87" s="14">
        <f>G88</f>
        <v>26350</v>
      </c>
      <c r="H87" s="14">
        <f>H88</f>
        <v>25.6</v>
      </c>
    </row>
    <row r="88" spans="1:8" ht="29.25" customHeight="1">
      <c r="A88" s="12" t="s">
        <v>27</v>
      </c>
      <c r="B88" s="13" t="s">
        <v>281</v>
      </c>
      <c r="C88" s="13" t="s">
        <v>30</v>
      </c>
      <c r="D88" s="13" t="s">
        <v>80</v>
      </c>
      <c r="E88" s="13" t="s">
        <v>299</v>
      </c>
      <c r="F88" s="13" t="s">
        <v>28</v>
      </c>
      <c r="G88" s="14">
        <v>26350</v>
      </c>
      <c r="H88" s="14">
        <v>25.6</v>
      </c>
    </row>
    <row r="89" spans="1:8" ht="17.25" customHeight="1">
      <c r="A89" s="12" t="s">
        <v>100</v>
      </c>
      <c r="B89" s="13" t="s">
        <v>281</v>
      </c>
      <c r="C89" s="13" t="s">
        <v>30</v>
      </c>
      <c r="D89" s="13" t="s">
        <v>80</v>
      </c>
      <c r="E89" s="13" t="s">
        <v>300</v>
      </c>
      <c r="F89" s="13"/>
      <c r="G89" s="14">
        <f>G90</f>
        <v>3990</v>
      </c>
      <c r="H89" s="14">
        <f>H90</f>
        <v>2818.7</v>
      </c>
    </row>
    <row r="90" spans="1:8" ht="29.25" customHeight="1">
      <c r="A90" s="12" t="s">
        <v>27</v>
      </c>
      <c r="B90" s="13" t="s">
        <v>281</v>
      </c>
      <c r="C90" s="13" t="s">
        <v>30</v>
      </c>
      <c r="D90" s="13" t="s">
        <v>80</v>
      </c>
      <c r="E90" s="13" t="s">
        <v>300</v>
      </c>
      <c r="F90" s="13" t="s">
        <v>28</v>
      </c>
      <c r="G90" s="14">
        <f>5500+990-2500</f>
        <v>3990</v>
      </c>
      <c r="H90" s="14">
        <v>2818.7</v>
      </c>
    </row>
    <row r="91" spans="1:8" ht="29.25" customHeight="1">
      <c r="A91" s="47" t="s">
        <v>303</v>
      </c>
      <c r="B91" s="13" t="s">
        <v>281</v>
      </c>
      <c r="C91" s="13" t="s">
        <v>30</v>
      </c>
      <c r="D91" s="13" t="s">
        <v>80</v>
      </c>
      <c r="E91" s="13" t="s">
        <v>302</v>
      </c>
      <c r="F91" s="13"/>
      <c r="G91" s="14">
        <f>G92</f>
        <v>1000</v>
      </c>
      <c r="H91" s="14">
        <f>H92</f>
        <v>0</v>
      </c>
    </row>
    <row r="92" spans="1:8" ht="29.25" customHeight="1">
      <c r="A92" s="12" t="s">
        <v>27</v>
      </c>
      <c r="B92" s="13" t="s">
        <v>281</v>
      </c>
      <c r="C92" s="13" t="s">
        <v>30</v>
      </c>
      <c r="D92" s="13" t="s">
        <v>80</v>
      </c>
      <c r="E92" s="13" t="s">
        <v>302</v>
      </c>
      <c r="F92" s="13" t="s">
        <v>28</v>
      </c>
      <c r="G92" s="14">
        <v>1000</v>
      </c>
      <c r="H92" s="14">
        <v>0</v>
      </c>
    </row>
    <row r="93" spans="1:8" ht="29.25" customHeight="1">
      <c r="A93" s="12" t="s">
        <v>101</v>
      </c>
      <c r="B93" s="13" t="s">
        <v>281</v>
      </c>
      <c r="C93" s="13" t="s">
        <v>30</v>
      </c>
      <c r="D93" s="13" t="s">
        <v>80</v>
      </c>
      <c r="E93" s="13" t="s">
        <v>301</v>
      </c>
      <c r="F93" s="13"/>
      <c r="G93" s="14">
        <f>G94</f>
        <v>2500</v>
      </c>
      <c r="H93" s="14">
        <f>H94</f>
        <v>0</v>
      </c>
    </row>
    <row r="94" spans="1:8" ht="29.25" customHeight="1">
      <c r="A94" s="12" t="s">
        <v>27</v>
      </c>
      <c r="B94" s="13" t="s">
        <v>281</v>
      </c>
      <c r="C94" s="13" t="s">
        <v>30</v>
      </c>
      <c r="D94" s="13" t="s">
        <v>80</v>
      </c>
      <c r="E94" s="13" t="s">
        <v>301</v>
      </c>
      <c r="F94" s="13" t="s">
        <v>28</v>
      </c>
      <c r="G94" s="14">
        <f>11000-8500</f>
        <v>2500</v>
      </c>
      <c r="H94" s="14">
        <v>0</v>
      </c>
    </row>
    <row r="95" spans="1:8" ht="151.5" customHeight="1">
      <c r="A95" s="12" t="s">
        <v>392</v>
      </c>
      <c r="B95" s="13" t="s">
        <v>281</v>
      </c>
      <c r="C95" s="13" t="s">
        <v>30</v>
      </c>
      <c r="D95" s="13" t="s">
        <v>80</v>
      </c>
      <c r="E95" s="13" t="s">
        <v>391</v>
      </c>
      <c r="F95" s="13"/>
      <c r="G95" s="14">
        <f>G96</f>
        <v>2000</v>
      </c>
      <c r="H95" s="14">
        <f>H96</f>
        <v>0</v>
      </c>
    </row>
    <row r="96" spans="1:8" ht="29.25" customHeight="1">
      <c r="A96" s="12" t="s">
        <v>27</v>
      </c>
      <c r="B96" s="13" t="s">
        <v>281</v>
      </c>
      <c r="C96" s="13" t="s">
        <v>30</v>
      </c>
      <c r="D96" s="13" t="s">
        <v>80</v>
      </c>
      <c r="E96" s="13" t="s">
        <v>391</v>
      </c>
      <c r="F96" s="13" t="s">
        <v>28</v>
      </c>
      <c r="G96" s="14">
        <v>2000</v>
      </c>
      <c r="H96" s="14">
        <v>0</v>
      </c>
    </row>
    <row r="97" spans="1:8" s="56" customFormat="1" ht="29.25" customHeight="1">
      <c r="A97" s="11" t="s">
        <v>387</v>
      </c>
      <c r="B97" s="10" t="s">
        <v>281</v>
      </c>
      <c r="C97" s="10" t="s">
        <v>30</v>
      </c>
      <c r="D97" s="10" t="s">
        <v>80</v>
      </c>
      <c r="E97" s="10" t="s">
        <v>389</v>
      </c>
      <c r="F97" s="10"/>
      <c r="G97" s="8">
        <f>G98</f>
        <v>5216.3</v>
      </c>
      <c r="H97" s="8">
        <f>H98</f>
        <v>3609.8</v>
      </c>
    </row>
    <row r="98" spans="1:8" s="56" customFormat="1" ht="16.5" customHeight="1">
      <c r="A98" s="11" t="s">
        <v>33</v>
      </c>
      <c r="B98" s="10" t="s">
        <v>281</v>
      </c>
      <c r="C98" s="10" t="s">
        <v>30</v>
      </c>
      <c r="D98" s="10" t="s">
        <v>80</v>
      </c>
      <c r="E98" s="10" t="s">
        <v>42</v>
      </c>
      <c r="F98" s="10"/>
      <c r="G98" s="8">
        <f>G99</f>
        <v>5216.3</v>
      </c>
      <c r="H98" s="8">
        <f>H99</f>
        <v>3609.8</v>
      </c>
    </row>
    <row r="99" spans="1:8" ht="30">
      <c r="A99" s="12" t="s">
        <v>98</v>
      </c>
      <c r="B99" s="13" t="s">
        <v>281</v>
      </c>
      <c r="C99" s="13" t="s">
        <v>30</v>
      </c>
      <c r="D99" s="13" t="s">
        <v>80</v>
      </c>
      <c r="E99" s="13" t="s">
        <v>351</v>
      </c>
      <c r="F99" s="13"/>
      <c r="G99" s="14">
        <f>G100+G101</f>
        <v>5216.3</v>
      </c>
      <c r="H99" s="14">
        <f>H100+H101</f>
        <v>3609.8</v>
      </c>
    </row>
    <row r="100" spans="1:8" ht="29.25" customHeight="1">
      <c r="A100" s="12" t="s">
        <v>27</v>
      </c>
      <c r="B100" s="13" t="s">
        <v>281</v>
      </c>
      <c r="C100" s="13" t="s">
        <v>30</v>
      </c>
      <c r="D100" s="13" t="s">
        <v>80</v>
      </c>
      <c r="E100" s="13" t="s">
        <v>351</v>
      </c>
      <c r="F100" s="13" t="s">
        <v>28</v>
      </c>
      <c r="G100" s="14">
        <f>1606.4</f>
        <v>1606.4</v>
      </c>
      <c r="H100" s="14">
        <v>0</v>
      </c>
    </row>
    <row r="101" spans="1:8" ht="90.75" customHeight="1">
      <c r="A101" s="12" t="s">
        <v>64</v>
      </c>
      <c r="B101" s="13" t="s">
        <v>281</v>
      </c>
      <c r="C101" s="13" t="s">
        <v>30</v>
      </c>
      <c r="D101" s="13" t="s">
        <v>80</v>
      </c>
      <c r="E101" s="13" t="s">
        <v>351</v>
      </c>
      <c r="F101" s="13" t="s">
        <v>65</v>
      </c>
      <c r="G101" s="14">
        <v>3609.9</v>
      </c>
      <c r="H101" s="14">
        <v>3609.8</v>
      </c>
    </row>
    <row r="102" spans="1:8" ht="18.75" customHeight="1">
      <c r="A102" s="27" t="s">
        <v>102</v>
      </c>
      <c r="B102" s="42" t="s">
        <v>281</v>
      </c>
      <c r="C102" s="10" t="s">
        <v>30</v>
      </c>
      <c r="D102" s="10" t="s">
        <v>70</v>
      </c>
      <c r="E102" s="13"/>
      <c r="F102" s="13"/>
      <c r="G102" s="8">
        <f aca="true" t="shared" si="4" ref="G102:H105">G103</f>
        <v>80</v>
      </c>
      <c r="H102" s="8">
        <f t="shared" si="4"/>
        <v>0</v>
      </c>
    </row>
    <row r="103" spans="1:8" ht="29.25" customHeight="1">
      <c r="A103" s="11" t="s">
        <v>387</v>
      </c>
      <c r="B103" s="42" t="s">
        <v>281</v>
      </c>
      <c r="C103" s="10" t="s">
        <v>30</v>
      </c>
      <c r="D103" s="10" t="s">
        <v>70</v>
      </c>
      <c r="E103" s="16">
        <v>6000000</v>
      </c>
      <c r="F103" s="13"/>
      <c r="G103" s="8">
        <f t="shared" si="4"/>
        <v>80</v>
      </c>
      <c r="H103" s="8">
        <f t="shared" si="4"/>
        <v>0</v>
      </c>
    </row>
    <row r="104" spans="1:8" ht="18.75" customHeight="1">
      <c r="A104" s="11" t="s">
        <v>33</v>
      </c>
      <c r="B104" s="42" t="s">
        <v>281</v>
      </c>
      <c r="C104" s="10" t="s">
        <v>30</v>
      </c>
      <c r="D104" s="10" t="s">
        <v>70</v>
      </c>
      <c r="E104" s="16">
        <v>6290000</v>
      </c>
      <c r="F104" s="13"/>
      <c r="G104" s="8">
        <f t="shared" si="4"/>
        <v>80</v>
      </c>
      <c r="H104" s="8">
        <f t="shared" si="4"/>
        <v>0</v>
      </c>
    </row>
    <row r="105" spans="1:8" ht="30.75" customHeight="1">
      <c r="A105" s="12" t="s">
        <v>103</v>
      </c>
      <c r="B105" s="13" t="s">
        <v>281</v>
      </c>
      <c r="C105" s="13" t="s">
        <v>30</v>
      </c>
      <c r="D105" s="13" t="s">
        <v>70</v>
      </c>
      <c r="E105" s="13" t="s">
        <v>104</v>
      </c>
      <c r="F105" s="13"/>
      <c r="G105" s="14">
        <f t="shared" si="4"/>
        <v>80</v>
      </c>
      <c r="H105" s="14">
        <f t="shared" si="4"/>
        <v>0</v>
      </c>
    </row>
    <row r="106" spans="1:8" ht="27.75" customHeight="1">
      <c r="A106" s="12" t="s">
        <v>25</v>
      </c>
      <c r="B106" s="13" t="s">
        <v>281</v>
      </c>
      <c r="C106" s="13" t="s">
        <v>30</v>
      </c>
      <c r="D106" s="13" t="s">
        <v>70</v>
      </c>
      <c r="E106" s="13" t="s">
        <v>104</v>
      </c>
      <c r="F106" s="13" t="s">
        <v>26</v>
      </c>
      <c r="G106" s="14">
        <v>80</v>
      </c>
      <c r="H106" s="14">
        <v>0</v>
      </c>
    </row>
    <row r="107" spans="1:8" ht="31.5" customHeight="1">
      <c r="A107" s="15" t="s">
        <v>105</v>
      </c>
      <c r="B107" s="10" t="s">
        <v>281</v>
      </c>
      <c r="C107" s="10" t="s">
        <v>30</v>
      </c>
      <c r="D107" s="10" t="s">
        <v>106</v>
      </c>
      <c r="E107" s="13"/>
      <c r="F107" s="13"/>
      <c r="G107" s="8">
        <f>G108+G115</f>
        <v>10463</v>
      </c>
      <c r="H107" s="8">
        <f>H108+H115</f>
        <v>2276.5</v>
      </c>
    </row>
    <row r="108" spans="1:8" ht="42.75" customHeight="1">
      <c r="A108" s="11" t="s">
        <v>317</v>
      </c>
      <c r="B108" s="10" t="s">
        <v>281</v>
      </c>
      <c r="C108" s="10" t="s">
        <v>30</v>
      </c>
      <c r="D108" s="10" t="s">
        <v>106</v>
      </c>
      <c r="E108" s="10" t="s">
        <v>75</v>
      </c>
      <c r="F108" s="13"/>
      <c r="G108" s="8">
        <f>G109</f>
        <v>1225</v>
      </c>
      <c r="H108" s="8">
        <f>H109</f>
        <v>176.5</v>
      </c>
    </row>
    <row r="109" spans="1:8" ht="74.25" customHeight="1">
      <c r="A109" s="11" t="s">
        <v>326</v>
      </c>
      <c r="B109" s="42" t="s">
        <v>281</v>
      </c>
      <c r="C109" s="10" t="s">
        <v>30</v>
      </c>
      <c r="D109" s="10" t="s">
        <v>106</v>
      </c>
      <c r="E109" s="10" t="s">
        <v>107</v>
      </c>
      <c r="F109" s="13"/>
      <c r="G109" s="8">
        <f>G110+G112</f>
        <v>1225</v>
      </c>
      <c r="H109" s="8">
        <f>H110+H112</f>
        <v>176.5</v>
      </c>
    </row>
    <row r="110" spans="1:8" ht="16.5" customHeight="1">
      <c r="A110" s="12" t="s">
        <v>108</v>
      </c>
      <c r="B110" s="43" t="s">
        <v>281</v>
      </c>
      <c r="C110" s="13" t="s">
        <v>30</v>
      </c>
      <c r="D110" s="13" t="s">
        <v>106</v>
      </c>
      <c r="E110" s="13" t="s">
        <v>109</v>
      </c>
      <c r="F110" s="13"/>
      <c r="G110" s="14">
        <f>G111</f>
        <v>410</v>
      </c>
      <c r="H110" s="14">
        <f>H111</f>
        <v>0</v>
      </c>
    </row>
    <row r="111" spans="1:8" ht="45">
      <c r="A111" s="12" t="s">
        <v>112</v>
      </c>
      <c r="B111" s="13" t="s">
        <v>281</v>
      </c>
      <c r="C111" s="13" t="s">
        <v>30</v>
      </c>
      <c r="D111" s="13" t="s">
        <v>106</v>
      </c>
      <c r="E111" s="13" t="s">
        <v>109</v>
      </c>
      <c r="F111" s="13" t="s">
        <v>113</v>
      </c>
      <c r="G111" s="14">
        <v>410</v>
      </c>
      <c r="H111" s="14">
        <v>0</v>
      </c>
    </row>
    <row r="112" spans="1:8" ht="31.5" customHeight="1">
      <c r="A112" s="12" t="s">
        <v>110</v>
      </c>
      <c r="B112" s="13" t="s">
        <v>281</v>
      </c>
      <c r="C112" s="13" t="s">
        <v>30</v>
      </c>
      <c r="D112" s="13" t="s">
        <v>106</v>
      </c>
      <c r="E112" s="13" t="s">
        <v>111</v>
      </c>
      <c r="F112" s="13"/>
      <c r="G112" s="14">
        <f>G113+G114</f>
        <v>815</v>
      </c>
      <c r="H112" s="14">
        <f>H113+H114</f>
        <v>176.5</v>
      </c>
    </row>
    <row r="113" spans="1:8" ht="31.5" customHeight="1">
      <c r="A113" s="12" t="s">
        <v>27</v>
      </c>
      <c r="B113" s="13" t="s">
        <v>281</v>
      </c>
      <c r="C113" s="13" t="s">
        <v>30</v>
      </c>
      <c r="D113" s="13" t="s">
        <v>106</v>
      </c>
      <c r="E113" s="13" t="s">
        <v>111</v>
      </c>
      <c r="F113" s="13" t="s">
        <v>28</v>
      </c>
      <c r="G113" s="14">
        <v>465</v>
      </c>
      <c r="H113" s="14">
        <v>176.5</v>
      </c>
    </row>
    <row r="114" spans="1:8" ht="45.75" customHeight="1">
      <c r="A114" s="12" t="s">
        <v>112</v>
      </c>
      <c r="B114" s="13" t="s">
        <v>281</v>
      </c>
      <c r="C114" s="13" t="s">
        <v>30</v>
      </c>
      <c r="D114" s="13" t="s">
        <v>106</v>
      </c>
      <c r="E114" s="13" t="s">
        <v>111</v>
      </c>
      <c r="F114" s="13" t="s">
        <v>113</v>
      </c>
      <c r="G114" s="14">
        <v>350</v>
      </c>
      <c r="H114" s="14">
        <v>0</v>
      </c>
    </row>
    <row r="115" spans="1:8" ht="28.5" customHeight="1">
      <c r="A115" s="11" t="s">
        <v>387</v>
      </c>
      <c r="B115" s="10" t="s">
        <v>281</v>
      </c>
      <c r="C115" s="10" t="s">
        <v>30</v>
      </c>
      <c r="D115" s="10" t="s">
        <v>106</v>
      </c>
      <c r="E115" s="10" t="s">
        <v>389</v>
      </c>
      <c r="F115" s="13"/>
      <c r="G115" s="14">
        <f aca="true" t="shared" si="5" ref="G115:H117">G116</f>
        <v>9238</v>
      </c>
      <c r="H115" s="14">
        <f t="shared" si="5"/>
        <v>2100</v>
      </c>
    </row>
    <row r="116" spans="1:8" ht="20.25" customHeight="1">
      <c r="A116" s="11" t="s">
        <v>33</v>
      </c>
      <c r="B116" s="42" t="s">
        <v>281</v>
      </c>
      <c r="C116" s="10" t="s">
        <v>30</v>
      </c>
      <c r="D116" s="10" t="s">
        <v>106</v>
      </c>
      <c r="E116" s="10" t="s">
        <v>42</v>
      </c>
      <c r="F116" s="13"/>
      <c r="G116" s="14">
        <f t="shared" si="5"/>
        <v>9238</v>
      </c>
      <c r="H116" s="14">
        <f t="shared" si="5"/>
        <v>2100</v>
      </c>
    </row>
    <row r="117" spans="1:8" ht="30">
      <c r="A117" s="12" t="s">
        <v>354</v>
      </c>
      <c r="B117" s="13" t="s">
        <v>281</v>
      </c>
      <c r="C117" s="13" t="s">
        <v>30</v>
      </c>
      <c r="D117" s="13" t="s">
        <v>106</v>
      </c>
      <c r="E117" s="13" t="s">
        <v>353</v>
      </c>
      <c r="F117" s="13"/>
      <c r="G117" s="14">
        <f t="shared" si="5"/>
        <v>9238</v>
      </c>
      <c r="H117" s="14">
        <f t="shared" si="5"/>
        <v>2100</v>
      </c>
    </row>
    <row r="118" spans="1:8" ht="30">
      <c r="A118" s="12" t="s">
        <v>27</v>
      </c>
      <c r="B118" s="13" t="s">
        <v>281</v>
      </c>
      <c r="C118" s="13" t="s">
        <v>30</v>
      </c>
      <c r="D118" s="13" t="s">
        <v>106</v>
      </c>
      <c r="E118" s="13" t="s">
        <v>353</v>
      </c>
      <c r="F118" s="13" t="s">
        <v>28</v>
      </c>
      <c r="G118" s="14">
        <f>9238</f>
        <v>9238</v>
      </c>
      <c r="H118" s="14">
        <v>2100</v>
      </c>
    </row>
    <row r="119" spans="1:8" ht="19.5" customHeight="1">
      <c r="A119" s="6" t="s">
        <v>116</v>
      </c>
      <c r="B119" s="42" t="s">
        <v>281</v>
      </c>
      <c r="C119" s="10" t="s">
        <v>117</v>
      </c>
      <c r="D119" s="10" t="s">
        <v>7</v>
      </c>
      <c r="E119" s="13"/>
      <c r="F119" s="13"/>
      <c r="G119" s="8">
        <f>G120+G143+G160</f>
        <v>187874.90000000002</v>
      </c>
      <c r="H119" s="8">
        <f>H120+H143+H160</f>
        <v>61514.5</v>
      </c>
    </row>
    <row r="120" spans="1:8" ht="15.75" customHeight="1">
      <c r="A120" s="15" t="s">
        <v>118</v>
      </c>
      <c r="B120" s="42" t="s">
        <v>281</v>
      </c>
      <c r="C120" s="10" t="s">
        <v>117</v>
      </c>
      <c r="D120" s="10" t="s">
        <v>6</v>
      </c>
      <c r="E120" s="13"/>
      <c r="F120" s="13"/>
      <c r="G120" s="8">
        <f>G121+G135</f>
        <v>37316</v>
      </c>
      <c r="H120" s="8">
        <f>H121+H135</f>
        <v>5688.4</v>
      </c>
    </row>
    <row r="121" spans="1:8" ht="57" customHeight="1">
      <c r="A121" s="11" t="s">
        <v>119</v>
      </c>
      <c r="B121" s="10" t="s">
        <v>281</v>
      </c>
      <c r="C121" s="10" t="s">
        <v>117</v>
      </c>
      <c r="D121" s="10" t="s">
        <v>6</v>
      </c>
      <c r="E121" s="10" t="s">
        <v>120</v>
      </c>
      <c r="F121" s="13"/>
      <c r="G121" s="8">
        <f>G122+G125+G128</f>
        <v>20000</v>
      </c>
      <c r="H121" s="8">
        <f>H122+H125+H128</f>
        <v>0</v>
      </c>
    </row>
    <row r="122" spans="1:8" ht="102" customHeight="1" hidden="1" outlineLevel="1">
      <c r="A122" s="11" t="s">
        <v>327</v>
      </c>
      <c r="B122" s="10" t="s">
        <v>281</v>
      </c>
      <c r="C122" s="10" t="s">
        <v>117</v>
      </c>
      <c r="D122" s="10" t="s">
        <v>6</v>
      </c>
      <c r="E122" s="16">
        <v>3420000</v>
      </c>
      <c r="F122" s="10"/>
      <c r="G122" s="8">
        <f>G123</f>
        <v>0</v>
      </c>
      <c r="H122" s="8">
        <f>H123</f>
        <v>0</v>
      </c>
    </row>
    <row r="123" spans="1:8" ht="27" customHeight="1" hidden="1" outlineLevel="1">
      <c r="A123" s="12" t="s">
        <v>121</v>
      </c>
      <c r="B123" s="13" t="s">
        <v>281</v>
      </c>
      <c r="C123" s="13" t="s">
        <v>117</v>
      </c>
      <c r="D123" s="13" t="s">
        <v>6</v>
      </c>
      <c r="E123" s="18">
        <v>3421562</v>
      </c>
      <c r="F123" s="13"/>
      <c r="G123" s="14">
        <f>G124</f>
        <v>0</v>
      </c>
      <c r="H123" s="14">
        <f>H124</f>
        <v>0</v>
      </c>
    </row>
    <row r="124" spans="1:8" ht="37.5" customHeight="1" hidden="1" outlineLevel="1">
      <c r="A124" s="12" t="s">
        <v>122</v>
      </c>
      <c r="B124" s="13" t="s">
        <v>281</v>
      </c>
      <c r="C124" s="13" t="s">
        <v>117</v>
      </c>
      <c r="D124" s="13" t="s">
        <v>6</v>
      </c>
      <c r="E124" s="18">
        <v>3421562</v>
      </c>
      <c r="F124" s="13" t="s">
        <v>123</v>
      </c>
      <c r="G124" s="14">
        <v>0</v>
      </c>
      <c r="H124" s="14">
        <v>0</v>
      </c>
    </row>
    <row r="125" spans="1:8" ht="99" customHeight="1" collapsed="1">
      <c r="A125" s="11" t="s">
        <v>328</v>
      </c>
      <c r="B125" s="10" t="s">
        <v>281</v>
      </c>
      <c r="C125" s="10" t="s">
        <v>117</v>
      </c>
      <c r="D125" s="10" t="s">
        <v>6</v>
      </c>
      <c r="E125" s="16">
        <v>3430000</v>
      </c>
      <c r="F125" s="10"/>
      <c r="G125" s="8">
        <f>G126</f>
        <v>4000</v>
      </c>
      <c r="H125" s="8">
        <f>H126</f>
        <v>0</v>
      </c>
    </row>
    <row r="126" spans="1:8" ht="46.5" customHeight="1">
      <c r="A126" s="12" t="s">
        <v>124</v>
      </c>
      <c r="B126" s="13" t="s">
        <v>281</v>
      </c>
      <c r="C126" s="13" t="s">
        <v>117</v>
      </c>
      <c r="D126" s="13" t="s">
        <v>6</v>
      </c>
      <c r="E126" s="18">
        <v>3431520</v>
      </c>
      <c r="F126" s="13"/>
      <c r="G126" s="14">
        <f>G127</f>
        <v>4000</v>
      </c>
      <c r="H126" s="14">
        <f>H127</f>
        <v>0</v>
      </c>
    </row>
    <row r="127" spans="1:8" ht="42" customHeight="1">
      <c r="A127" s="12" t="s">
        <v>112</v>
      </c>
      <c r="B127" s="13" t="s">
        <v>281</v>
      </c>
      <c r="C127" s="13" t="s">
        <v>117</v>
      </c>
      <c r="D127" s="13" t="s">
        <v>6</v>
      </c>
      <c r="E127" s="18">
        <v>3431520</v>
      </c>
      <c r="F127" s="13" t="s">
        <v>113</v>
      </c>
      <c r="G127" s="14">
        <v>4000</v>
      </c>
      <c r="H127" s="14">
        <v>0</v>
      </c>
    </row>
    <row r="128" spans="1:8" ht="103.5" customHeight="1">
      <c r="A128" s="11" t="s">
        <v>329</v>
      </c>
      <c r="B128" s="10" t="s">
        <v>281</v>
      </c>
      <c r="C128" s="10" t="s">
        <v>117</v>
      </c>
      <c r="D128" s="10" t="s">
        <v>6</v>
      </c>
      <c r="E128" s="16">
        <v>3440000</v>
      </c>
      <c r="F128" s="10"/>
      <c r="G128" s="8">
        <f>G129+G131+G133</f>
        <v>16000</v>
      </c>
      <c r="H128" s="8">
        <f>H129+H131+H133</f>
        <v>0</v>
      </c>
    </row>
    <row r="129" spans="1:8" ht="46.5" customHeight="1">
      <c r="A129" s="12" t="s">
        <v>124</v>
      </c>
      <c r="B129" s="13" t="s">
        <v>281</v>
      </c>
      <c r="C129" s="13" t="s">
        <v>117</v>
      </c>
      <c r="D129" s="13" t="s">
        <v>6</v>
      </c>
      <c r="E129" s="18">
        <v>3441520</v>
      </c>
      <c r="F129" s="13"/>
      <c r="G129" s="14">
        <f>G130</f>
        <v>3190</v>
      </c>
      <c r="H129" s="14">
        <f>H130</f>
        <v>0</v>
      </c>
    </row>
    <row r="130" spans="1:8" ht="44.25" customHeight="1">
      <c r="A130" s="12" t="s">
        <v>112</v>
      </c>
      <c r="B130" s="13" t="s">
        <v>281</v>
      </c>
      <c r="C130" s="13" t="s">
        <v>117</v>
      </c>
      <c r="D130" s="13" t="s">
        <v>6</v>
      </c>
      <c r="E130" s="18">
        <v>3441520</v>
      </c>
      <c r="F130" s="13" t="s">
        <v>113</v>
      </c>
      <c r="G130" s="14">
        <v>3190</v>
      </c>
      <c r="H130" s="14">
        <v>0</v>
      </c>
    </row>
    <row r="131" spans="1:8" ht="44.25" customHeight="1">
      <c r="A131" s="12" t="s">
        <v>379</v>
      </c>
      <c r="B131" s="13" t="s">
        <v>281</v>
      </c>
      <c r="C131" s="13" t="s">
        <v>117</v>
      </c>
      <c r="D131" s="13" t="s">
        <v>6</v>
      </c>
      <c r="E131" s="18">
        <v>3441677</v>
      </c>
      <c r="F131" s="13"/>
      <c r="G131" s="14">
        <f>G132</f>
        <v>645</v>
      </c>
      <c r="H131" s="14">
        <f>H132</f>
        <v>0</v>
      </c>
    </row>
    <row r="132" spans="1:8" ht="44.25" customHeight="1">
      <c r="A132" s="12" t="s">
        <v>112</v>
      </c>
      <c r="B132" s="13" t="s">
        <v>281</v>
      </c>
      <c r="C132" s="13" t="s">
        <v>117</v>
      </c>
      <c r="D132" s="13" t="s">
        <v>6</v>
      </c>
      <c r="E132" s="18">
        <v>3441677</v>
      </c>
      <c r="F132" s="13" t="s">
        <v>113</v>
      </c>
      <c r="G132" s="14">
        <v>645</v>
      </c>
      <c r="H132" s="14">
        <v>0</v>
      </c>
    </row>
    <row r="133" spans="1:8" ht="44.25" customHeight="1">
      <c r="A133" s="12" t="s">
        <v>380</v>
      </c>
      <c r="B133" s="13" t="s">
        <v>281</v>
      </c>
      <c r="C133" s="13" t="s">
        <v>117</v>
      </c>
      <c r="D133" s="13" t="s">
        <v>6</v>
      </c>
      <c r="E133" s="18">
        <v>3441678</v>
      </c>
      <c r="F133" s="13"/>
      <c r="G133" s="14">
        <f>G134</f>
        <v>12165</v>
      </c>
      <c r="H133" s="14">
        <f>H134</f>
        <v>0</v>
      </c>
    </row>
    <row r="134" spans="1:8" ht="44.25" customHeight="1">
      <c r="A134" s="12" t="s">
        <v>112</v>
      </c>
      <c r="B134" s="13" t="s">
        <v>281</v>
      </c>
      <c r="C134" s="13" t="s">
        <v>117</v>
      </c>
      <c r="D134" s="13" t="s">
        <v>6</v>
      </c>
      <c r="E134" s="18">
        <v>3441678</v>
      </c>
      <c r="F134" s="13" t="s">
        <v>113</v>
      </c>
      <c r="G134" s="14">
        <v>12165</v>
      </c>
      <c r="H134" s="14">
        <v>0</v>
      </c>
    </row>
    <row r="135" spans="1:8" ht="31.5" customHeight="1">
      <c r="A135" s="11" t="s">
        <v>387</v>
      </c>
      <c r="B135" s="42" t="s">
        <v>281</v>
      </c>
      <c r="C135" s="10" t="s">
        <v>117</v>
      </c>
      <c r="D135" s="10" t="s">
        <v>6</v>
      </c>
      <c r="E135" s="16">
        <v>6000000</v>
      </c>
      <c r="F135" s="10"/>
      <c r="G135" s="8">
        <f>G136</f>
        <v>17316</v>
      </c>
      <c r="H135" s="8">
        <f>H136</f>
        <v>5688.4</v>
      </c>
    </row>
    <row r="136" spans="1:8" ht="18.75" customHeight="1">
      <c r="A136" s="11" t="s">
        <v>33</v>
      </c>
      <c r="B136" s="42" t="s">
        <v>281</v>
      </c>
      <c r="C136" s="10" t="s">
        <v>117</v>
      </c>
      <c r="D136" s="10" t="s">
        <v>6</v>
      </c>
      <c r="E136" s="16">
        <v>6290000</v>
      </c>
      <c r="F136" s="10"/>
      <c r="G136" s="8">
        <f>G137+G139+G141</f>
        <v>17316</v>
      </c>
      <c r="H136" s="8">
        <f>H137+H139+H141</f>
        <v>5688.4</v>
      </c>
    </row>
    <row r="137" spans="1:8" ht="43.5" customHeight="1">
      <c r="A137" s="22" t="s">
        <v>125</v>
      </c>
      <c r="B137" s="13" t="s">
        <v>281</v>
      </c>
      <c r="C137" s="13" t="s">
        <v>117</v>
      </c>
      <c r="D137" s="13" t="s">
        <v>6</v>
      </c>
      <c r="E137" s="13" t="s">
        <v>126</v>
      </c>
      <c r="F137" s="13"/>
      <c r="G137" s="14">
        <f>G138</f>
        <v>5716</v>
      </c>
      <c r="H137" s="14">
        <f>H138</f>
        <v>2356.6</v>
      </c>
    </row>
    <row r="138" spans="1:8" ht="48" customHeight="1">
      <c r="A138" s="12" t="s">
        <v>112</v>
      </c>
      <c r="B138" s="13" t="s">
        <v>281</v>
      </c>
      <c r="C138" s="13" t="s">
        <v>117</v>
      </c>
      <c r="D138" s="13" t="s">
        <v>6</v>
      </c>
      <c r="E138" s="13" t="s">
        <v>126</v>
      </c>
      <c r="F138" s="13" t="s">
        <v>113</v>
      </c>
      <c r="G138" s="14">
        <f>6800-1084</f>
        <v>5716</v>
      </c>
      <c r="H138" s="14">
        <v>2356.6</v>
      </c>
    </row>
    <row r="139" spans="1:8" ht="46.5" customHeight="1">
      <c r="A139" s="12" t="s">
        <v>127</v>
      </c>
      <c r="B139" s="13" t="s">
        <v>281</v>
      </c>
      <c r="C139" s="13" t="s">
        <v>117</v>
      </c>
      <c r="D139" s="13" t="s">
        <v>6</v>
      </c>
      <c r="E139" s="13" t="s">
        <v>128</v>
      </c>
      <c r="F139" s="13"/>
      <c r="G139" s="14">
        <f>G140</f>
        <v>10600</v>
      </c>
      <c r="H139" s="14">
        <f>H140</f>
        <v>3331.8</v>
      </c>
    </row>
    <row r="140" spans="1:8" ht="30" customHeight="1">
      <c r="A140" s="48" t="s">
        <v>144</v>
      </c>
      <c r="B140" s="13" t="s">
        <v>281</v>
      </c>
      <c r="C140" s="13" t="s">
        <v>117</v>
      </c>
      <c r="D140" s="13" t="s">
        <v>6</v>
      </c>
      <c r="E140" s="13" t="s">
        <v>128</v>
      </c>
      <c r="F140" s="13" t="s">
        <v>145</v>
      </c>
      <c r="G140" s="14">
        <f>14000-3400</f>
        <v>10600</v>
      </c>
      <c r="H140" s="14">
        <v>3331.8</v>
      </c>
    </row>
    <row r="141" spans="1:8" ht="46.5" customHeight="1">
      <c r="A141" s="12" t="s">
        <v>130</v>
      </c>
      <c r="B141" s="13" t="s">
        <v>281</v>
      </c>
      <c r="C141" s="13" t="s">
        <v>117</v>
      </c>
      <c r="D141" s="13" t="s">
        <v>6</v>
      </c>
      <c r="E141" s="13" t="s">
        <v>131</v>
      </c>
      <c r="F141" s="13"/>
      <c r="G141" s="14">
        <f>G142</f>
        <v>1000</v>
      </c>
      <c r="H141" s="14">
        <f>H142</f>
        <v>0</v>
      </c>
    </row>
    <row r="142" spans="1:8" ht="45">
      <c r="A142" s="12" t="s">
        <v>112</v>
      </c>
      <c r="B142" s="13" t="s">
        <v>281</v>
      </c>
      <c r="C142" s="13" t="s">
        <v>117</v>
      </c>
      <c r="D142" s="13" t="s">
        <v>6</v>
      </c>
      <c r="E142" s="13" t="s">
        <v>131</v>
      </c>
      <c r="F142" s="13" t="s">
        <v>113</v>
      </c>
      <c r="G142" s="14">
        <v>1000</v>
      </c>
      <c r="H142" s="14">
        <v>0</v>
      </c>
    </row>
    <row r="143" spans="1:8" ht="17.25" customHeight="1">
      <c r="A143" s="15" t="s">
        <v>132</v>
      </c>
      <c r="B143" s="42" t="s">
        <v>281</v>
      </c>
      <c r="C143" s="10" t="s">
        <v>117</v>
      </c>
      <c r="D143" s="10" t="s">
        <v>133</v>
      </c>
      <c r="E143" s="10"/>
      <c r="F143" s="10"/>
      <c r="G143" s="8">
        <f>G148+G144</f>
        <v>13317.1</v>
      </c>
      <c r="H143" s="8">
        <f>H148+H144</f>
        <v>4330.8</v>
      </c>
    </row>
    <row r="144" spans="1:8" ht="59.25" customHeight="1">
      <c r="A144" s="11" t="s">
        <v>320</v>
      </c>
      <c r="B144" s="42" t="s">
        <v>281</v>
      </c>
      <c r="C144" s="10" t="s">
        <v>117</v>
      </c>
      <c r="D144" s="10" t="s">
        <v>133</v>
      </c>
      <c r="E144" s="10" t="s">
        <v>134</v>
      </c>
      <c r="F144" s="10"/>
      <c r="G144" s="8">
        <f aca="true" t="shared" si="6" ref="G144:H146">G145</f>
        <v>5943.1</v>
      </c>
      <c r="H144" s="8">
        <f t="shared" si="6"/>
        <v>741.8</v>
      </c>
    </row>
    <row r="145" spans="1:8" ht="101.25" customHeight="1">
      <c r="A145" s="11" t="s">
        <v>340</v>
      </c>
      <c r="B145" s="42" t="s">
        <v>281</v>
      </c>
      <c r="C145" s="10" t="s">
        <v>117</v>
      </c>
      <c r="D145" s="10" t="s">
        <v>133</v>
      </c>
      <c r="E145" s="10" t="s">
        <v>150</v>
      </c>
      <c r="F145" s="10"/>
      <c r="G145" s="8">
        <f t="shared" si="6"/>
        <v>5943.1</v>
      </c>
      <c r="H145" s="8">
        <f t="shared" si="6"/>
        <v>741.8</v>
      </c>
    </row>
    <row r="146" spans="1:8" ht="15">
      <c r="A146" s="12" t="s">
        <v>151</v>
      </c>
      <c r="B146" s="13" t="s">
        <v>281</v>
      </c>
      <c r="C146" s="13" t="s">
        <v>117</v>
      </c>
      <c r="D146" s="13" t="s">
        <v>133</v>
      </c>
      <c r="E146" s="13" t="s">
        <v>152</v>
      </c>
      <c r="F146" s="10"/>
      <c r="G146" s="8">
        <f t="shared" si="6"/>
        <v>5943.1</v>
      </c>
      <c r="H146" s="8">
        <f t="shared" si="6"/>
        <v>741.8</v>
      </c>
    </row>
    <row r="147" spans="1:8" s="57" customFormat="1" ht="30">
      <c r="A147" s="12" t="s">
        <v>153</v>
      </c>
      <c r="B147" s="13" t="s">
        <v>281</v>
      </c>
      <c r="C147" s="13" t="s">
        <v>117</v>
      </c>
      <c r="D147" s="13" t="s">
        <v>133</v>
      </c>
      <c r="E147" s="13" t="s">
        <v>152</v>
      </c>
      <c r="F147" s="13" t="s">
        <v>154</v>
      </c>
      <c r="G147" s="14">
        <f>4066.5+1876.6</f>
        <v>5943.1</v>
      </c>
      <c r="H147" s="14">
        <v>741.8</v>
      </c>
    </row>
    <row r="148" spans="1:8" ht="28.5" customHeight="1">
      <c r="A148" s="11" t="s">
        <v>387</v>
      </c>
      <c r="B148" s="42" t="s">
        <v>281</v>
      </c>
      <c r="C148" s="10" t="s">
        <v>117</v>
      </c>
      <c r="D148" s="10" t="s">
        <v>133</v>
      </c>
      <c r="E148" s="10" t="s">
        <v>389</v>
      </c>
      <c r="F148" s="10"/>
      <c r="G148" s="8">
        <f>G149</f>
        <v>7374</v>
      </c>
      <c r="H148" s="8">
        <f>H149</f>
        <v>3589</v>
      </c>
    </row>
    <row r="149" spans="1:8" ht="17.25" customHeight="1">
      <c r="A149" s="11" t="s">
        <v>33</v>
      </c>
      <c r="B149" s="42" t="s">
        <v>281</v>
      </c>
      <c r="C149" s="10" t="s">
        <v>117</v>
      </c>
      <c r="D149" s="10" t="s">
        <v>133</v>
      </c>
      <c r="E149" s="10" t="s">
        <v>42</v>
      </c>
      <c r="F149" s="10"/>
      <c r="G149" s="8">
        <f>G156+G158+G154+G152+G150</f>
        <v>7374</v>
      </c>
      <c r="H149" s="8">
        <f>H156+H158+H154+H152+H150</f>
        <v>3589</v>
      </c>
    </row>
    <row r="150" spans="1:8" ht="45">
      <c r="A150" s="22" t="s">
        <v>125</v>
      </c>
      <c r="B150" s="13" t="s">
        <v>281</v>
      </c>
      <c r="C150" s="13" t="s">
        <v>117</v>
      </c>
      <c r="D150" s="13" t="s">
        <v>133</v>
      </c>
      <c r="E150" s="13" t="s">
        <v>126</v>
      </c>
      <c r="F150" s="13"/>
      <c r="G150" s="14">
        <f>G151</f>
        <v>1084</v>
      </c>
      <c r="H150" s="14">
        <f>H151</f>
        <v>409.8</v>
      </c>
    </row>
    <row r="151" spans="1:8" ht="45">
      <c r="A151" s="12" t="s">
        <v>112</v>
      </c>
      <c r="B151" s="13" t="s">
        <v>281</v>
      </c>
      <c r="C151" s="13" t="s">
        <v>117</v>
      </c>
      <c r="D151" s="13" t="s">
        <v>133</v>
      </c>
      <c r="E151" s="13" t="s">
        <v>126</v>
      </c>
      <c r="F151" s="13" t="s">
        <v>113</v>
      </c>
      <c r="G151" s="14">
        <v>1084</v>
      </c>
      <c r="H151" s="14">
        <v>409.8</v>
      </c>
    </row>
    <row r="152" spans="1:8" ht="17.25" customHeight="1">
      <c r="A152" s="22" t="s">
        <v>368</v>
      </c>
      <c r="B152" s="13" t="s">
        <v>281</v>
      </c>
      <c r="C152" s="13" t="s">
        <v>117</v>
      </c>
      <c r="D152" s="13" t="s">
        <v>133</v>
      </c>
      <c r="E152" s="13" t="s">
        <v>369</v>
      </c>
      <c r="F152" s="13"/>
      <c r="G152" s="14">
        <f>G153</f>
        <v>100</v>
      </c>
      <c r="H152" s="14">
        <f>H153</f>
        <v>0</v>
      </c>
    </row>
    <row r="153" spans="1:8" ht="30">
      <c r="A153" s="12" t="s">
        <v>27</v>
      </c>
      <c r="B153" s="13" t="s">
        <v>281</v>
      </c>
      <c r="C153" s="13" t="s">
        <v>117</v>
      </c>
      <c r="D153" s="13" t="s">
        <v>133</v>
      </c>
      <c r="E153" s="13" t="s">
        <v>369</v>
      </c>
      <c r="F153" s="13" t="s">
        <v>28</v>
      </c>
      <c r="G153" s="14">
        <v>100</v>
      </c>
      <c r="H153" s="14">
        <v>0</v>
      </c>
    </row>
    <row r="154" spans="1:8" s="57" customFormat="1" ht="17.25" customHeight="1">
      <c r="A154" s="22" t="s">
        <v>356</v>
      </c>
      <c r="B154" s="13" t="s">
        <v>281</v>
      </c>
      <c r="C154" s="13" t="s">
        <v>117</v>
      </c>
      <c r="D154" s="13" t="s">
        <v>133</v>
      </c>
      <c r="E154" s="13" t="s">
        <v>355</v>
      </c>
      <c r="F154" s="13"/>
      <c r="G154" s="14">
        <f>G155</f>
        <v>2690</v>
      </c>
      <c r="H154" s="14">
        <f>H155</f>
        <v>1603</v>
      </c>
    </row>
    <row r="155" spans="1:8" s="57" customFormat="1" ht="30">
      <c r="A155" s="12" t="s">
        <v>27</v>
      </c>
      <c r="B155" s="13" t="s">
        <v>281</v>
      </c>
      <c r="C155" s="13" t="s">
        <v>117</v>
      </c>
      <c r="D155" s="13" t="s">
        <v>133</v>
      </c>
      <c r="E155" s="13" t="s">
        <v>355</v>
      </c>
      <c r="F155" s="13" t="s">
        <v>28</v>
      </c>
      <c r="G155" s="14">
        <f>2790-100</f>
        <v>2690</v>
      </c>
      <c r="H155" s="14">
        <v>1603</v>
      </c>
    </row>
    <row r="156" spans="1:8" ht="44.25" customHeight="1">
      <c r="A156" s="12" t="s">
        <v>155</v>
      </c>
      <c r="B156" s="13" t="s">
        <v>281</v>
      </c>
      <c r="C156" s="13" t="s">
        <v>117</v>
      </c>
      <c r="D156" s="13" t="s">
        <v>133</v>
      </c>
      <c r="E156" s="13" t="s">
        <v>156</v>
      </c>
      <c r="F156" s="13"/>
      <c r="G156" s="14">
        <f>G157</f>
        <v>3500</v>
      </c>
      <c r="H156" s="14">
        <f>H157</f>
        <v>1576.2</v>
      </c>
    </row>
    <row r="157" spans="1:8" ht="42" customHeight="1">
      <c r="A157" s="12" t="s">
        <v>112</v>
      </c>
      <c r="B157" s="13" t="s">
        <v>281</v>
      </c>
      <c r="C157" s="13" t="s">
        <v>117</v>
      </c>
      <c r="D157" s="13" t="s">
        <v>133</v>
      </c>
      <c r="E157" s="13" t="s">
        <v>156</v>
      </c>
      <c r="F157" s="13" t="s">
        <v>113</v>
      </c>
      <c r="G157" s="14">
        <v>3500</v>
      </c>
      <c r="H157" s="14">
        <v>1576.2</v>
      </c>
    </row>
    <row r="158" spans="1:8" ht="30.75" customHeight="1" hidden="1" outlineLevel="1">
      <c r="A158" s="12"/>
      <c r="B158" s="13"/>
      <c r="C158" s="13"/>
      <c r="D158" s="13"/>
      <c r="E158" s="13"/>
      <c r="F158" s="13"/>
      <c r="G158" s="14"/>
      <c r="H158" s="14"/>
    </row>
    <row r="159" spans="1:8" ht="31.5" customHeight="1" hidden="1" outlineLevel="1">
      <c r="A159" s="12"/>
      <c r="B159" s="43"/>
      <c r="C159" s="13"/>
      <c r="D159" s="13"/>
      <c r="E159" s="13"/>
      <c r="F159" s="13"/>
      <c r="G159" s="14"/>
      <c r="H159" s="14"/>
    </row>
    <row r="160" spans="1:8" ht="15" customHeight="1" collapsed="1">
      <c r="A160" s="15" t="s">
        <v>158</v>
      </c>
      <c r="B160" s="42" t="s">
        <v>281</v>
      </c>
      <c r="C160" s="10" t="s">
        <v>117</v>
      </c>
      <c r="D160" s="10" t="s">
        <v>9</v>
      </c>
      <c r="E160" s="10"/>
      <c r="F160" s="10"/>
      <c r="G160" s="8">
        <f>G161+G192</f>
        <v>137241.80000000002</v>
      </c>
      <c r="H160" s="8">
        <f>H161+H192</f>
        <v>51495.299999999996</v>
      </c>
    </row>
    <row r="161" spans="1:8" ht="74.25" customHeight="1">
      <c r="A161" s="11" t="s">
        <v>319</v>
      </c>
      <c r="B161" s="10" t="s">
        <v>281</v>
      </c>
      <c r="C161" s="10" t="s">
        <v>117</v>
      </c>
      <c r="D161" s="10" t="s">
        <v>9</v>
      </c>
      <c r="E161" s="10" t="s">
        <v>81</v>
      </c>
      <c r="F161" s="10"/>
      <c r="G161" s="8">
        <f>G162+G167+G189</f>
        <v>134896.7</v>
      </c>
      <c r="H161" s="8">
        <f>H162+H167+H189</f>
        <v>51431.99999999999</v>
      </c>
    </row>
    <row r="162" spans="1:8" ht="114.75" customHeight="1">
      <c r="A162" s="11" t="s">
        <v>330</v>
      </c>
      <c r="B162" s="10" t="s">
        <v>281</v>
      </c>
      <c r="C162" s="10" t="s">
        <v>117</v>
      </c>
      <c r="D162" s="10" t="s">
        <v>9</v>
      </c>
      <c r="E162" s="10" t="s">
        <v>82</v>
      </c>
      <c r="F162" s="10"/>
      <c r="G162" s="8">
        <f>G164+G166</f>
        <v>47780</v>
      </c>
      <c r="H162" s="8">
        <f>H164+H166</f>
        <v>23316.199999999997</v>
      </c>
    </row>
    <row r="163" spans="1:8" ht="28.5" customHeight="1">
      <c r="A163" s="12" t="s">
        <v>159</v>
      </c>
      <c r="B163" s="13" t="s">
        <v>281</v>
      </c>
      <c r="C163" s="13" t="s">
        <v>117</v>
      </c>
      <c r="D163" s="13" t="s">
        <v>9</v>
      </c>
      <c r="E163" s="13" t="s">
        <v>160</v>
      </c>
      <c r="F163" s="13"/>
      <c r="G163" s="14">
        <f>G164</f>
        <v>24280</v>
      </c>
      <c r="H163" s="14">
        <f>H164</f>
        <v>11419.8</v>
      </c>
    </row>
    <row r="164" spans="1:8" ht="31.5" customHeight="1">
      <c r="A164" s="12" t="s">
        <v>27</v>
      </c>
      <c r="B164" s="13" t="s">
        <v>281</v>
      </c>
      <c r="C164" s="13" t="s">
        <v>117</v>
      </c>
      <c r="D164" s="13" t="s">
        <v>9</v>
      </c>
      <c r="E164" s="13" t="s">
        <v>160</v>
      </c>
      <c r="F164" s="13" t="s">
        <v>28</v>
      </c>
      <c r="G164" s="14">
        <f>23000+500+780</f>
        <v>24280</v>
      </c>
      <c r="H164" s="14">
        <v>11419.8</v>
      </c>
    </row>
    <row r="165" spans="1:8" ht="28.5" customHeight="1">
      <c r="A165" s="12" t="s">
        <v>161</v>
      </c>
      <c r="B165" s="43" t="s">
        <v>281</v>
      </c>
      <c r="C165" s="13" t="s">
        <v>117</v>
      </c>
      <c r="D165" s="13" t="s">
        <v>9</v>
      </c>
      <c r="E165" s="13" t="s">
        <v>162</v>
      </c>
      <c r="F165" s="13"/>
      <c r="G165" s="14">
        <f>G166</f>
        <v>23500</v>
      </c>
      <c r="H165" s="14">
        <f>H166</f>
        <v>11896.4</v>
      </c>
    </row>
    <row r="166" spans="1:8" ht="44.25" customHeight="1">
      <c r="A166" s="12" t="s">
        <v>85</v>
      </c>
      <c r="B166" s="13" t="s">
        <v>281</v>
      </c>
      <c r="C166" s="13" t="s">
        <v>117</v>
      </c>
      <c r="D166" s="13" t="s">
        <v>9</v>
      </c>
      <c r="E166" s="13" t="s">
        <v>162</v>
      </c>
      <c r="F166" s="13" t="s">
        <v>86</v>
      </c>
      <c r="G166" s="14">
        <v>23500</v>
      </c>
      <c r="H166" s="14">
        <v>11896.4</v>
      </c>
    </row>
    <row r="167" spans="1:8" ht="112.5" customHeight="1">
      <c r="A167" s="11" t="s">
        <v>331</v>
      </c>
      <c r="B167" s="10" t="s">
        <v>281</v>
      </c>
      <c r="C167" s="10" t="s">
        <v>117</v>
      </c>
      <c r="D167" s="10" t="s">
        <v>9</v>
      </c>
      <c r="E167" s="10" t="s">
        <v>163</v>
      </c>
      <c r="F167" s="10"/>
      <c r="G167" s="8">
        <f>G168+G170+G173+G175+G180+G183+G185+G178+G187</f>
        <v>61916.7</v>
      </c>
      <c r="H167" s="8">
        <f>H168+H170+H173+H175+H180+H183+H185+H178+H187</f>
        <v>27871.399999999998</v>
      </c>
    </row>
    <row r="168" spans="1:8" ht="29.25" customHeight="1">
      <c r="A168" s="12" t="s">
        <v>164</v>
      </c>
      <c r="B168" s="13" t="s">
        <v>281</v>
      </c>
      <c r="C168" s="13" t="s">
        <v>117</v>
      </c>
      <c r="D168" s="13" t="s">
        <v>9</v>
      </c>
      <c r="E168" s="13" t="s">
        <v>165</v>
      </c>
      <c r="F168" s="13"/>
      <c r="G168" s="14">
        <f>G169</f>
        <v>23266.7</v>
      </c>
      <c r="H168" s="14">
        <f>H169</f>
        <v>17686.3</v>
      </c>
    </row>
    <row r="169" spans="1:8" ht="30.75" customHeight="1">
      <c r="A169" s="12" t="s">
        <v>27</v>
      </c>
      <c r="B169" s="13" t="s">
        <v>281</v>
      </c>
      <c r="C169" s="13" t="s">
        <v>117</v>
      </c>
      <c r="D169" s="13" t="s">
        <v>9</v>
      </c>
      <c r="E169" s="13" t="s">
        <v>165</v>
      </c>
      <c r="F169" s="13" t="s">
        <v>28</v>
      </c>
      <c r="G169" s="14">
        <v>23266.7</v>
      </c>
      <c r="H169" s="14">
        <v>17686.3</v>
      </c>
    </row>
    <row r="170" spans="1:8" ht="30.75" customHeight="1">
      <c r="A170" s="12" t="s">
        <v>166</v>
      </c>
      <c r="B170" s="13" t="s">
        <v>281</v>
      </c>
      <c r="C170" s="13" t="s">
        <v>117</v>
      </c>
      <c r="D170" s="13" t="s">
        <v>9</v>
      </c>
      <c r="E170" s="13" t="s">
        <v>167</v>
      </c>
      <c r="F170" s="13"/>
      <c r="G170" s="14">
        <f>G171+G172</f>
        <v>19800</v>
      </c>
      <c r="H170" s="14">
        <f>H171+H172</f>
        <v>6000.3</v>
      </c>
    </row>
    <row r="171" spans="1:8" ht="30.75" customHeight="1">
      <c r="A171" s="12" t="s">
        <v>27</v>
      </c>
      <c r="B171" s="13" t="s">
        <v>281</v>
      </c>
      <c r="C171" s="13" t="s">
        <v>117</v>
      </c>
      <c r="D171" s="13" t="s">
        <v>9</v>
      </c>
      <c r="E171" s="13" t="s">
        <v>167</v>
      </c>
      <c r="F171" s="13" t="s">
        <v>28</v>
      </c>
      <c r="G171" s="14">
        <f>7700+1000</f>
        <v>8700</v>
      </c>
      <c r="H171" s="14">
        <v>946.5</v>
      </c>
    </row>
    <row r="172" spans="1:8" ht="43.5" customHeight="1">
      <c r="A172" s="12" t="s">
        <v>85</v>
      </c>
      <c r="B172" s="13" t="s">
        <v>281</v>
      </c>
      <c r="C172" s="13" t="s">
        <v>117</v>
      </c>
      <c r="D172" s="13" t="s">
        <v>9</v>
      </c>
      <c r="E172" s="13" t="s">
        <v>167</v>
      </c>
      <c r="F172" s="13" t="s">
        <v>86</v>
      </c>
      <c r="G172" s="14">
        <v>11100</v>
      </c>
      <c r="H172" s="14">
        <v>5053.8</v>
      </c>
    </row>
    <row r="173" spans="1:8" ht="16.5" customHeight="1">
      <c r="A173" s="12" t="s">
        <v>168</v>
      </c>
      <c r="B173" s="13" t="s">
        <v>281</v>
      </c>
      <c r="C173" s="13" t="s">
        <v>117</v>
      </c>
      <c r="D173" s="13" t="s">
        <v>9</v>
      </c>
      <c r="E173" s="13" t="s">
        <v>169</v>
      </c>
      <c r="F173" s="13"/>
      <c r="G173" s="14">
        <f>G174</f>
        <v>1200</v>
      </c>
      <c r="H173" s="14">
        <f>H174</f>
        <v>214.9</v>
      </c>
    </row>
    <row r="174" spans="1:8" ht="30.75" customHeight="1">
      <c r="A174" s="12" t="s">
        <v>27</v>
      </c>
      <c r="B174" s="13" t="s">
        <v>281</v>
      </c>
      <c r="C174" s="13" t="s">
        <v>117</v>
      </c>
      <c r="D174" s="13" t="s">
        <v>9</v>
      </c>
      <c r="E174" s="13" t="s">
        <v>169</v>
      </c>
      <c r="F174" s="13" t="s">
        <v>28</v>
      </c>
      <c r="G174" s="14">
        <v>1200</v>
      </c>
      <c r="H174" s="14">
        <v>214.9</v>
      </c>
    </row>
    <row r="175" spans="1:8" ht="30.75" customHeight="1">
      <c r="A175" s="12" t="s">
        <v>170</v>
      </c>
      <c r="B175" s="13" t="s">
        <v>281</v>
      </c>
      <c r="C175" s="13" t="s">
        <v>117</v>
      </c>
      <c r="D175" s="13" t="s">
        <v>9</v>
      </c>
      <c r="E175" s="13" t="s">
        <v>171</v>
      </c>
      <c r="F175" s="13"/>
      <c r="G175" s="14">
        <f>G176+G177</f>
        <v>5250</v>
      </c>
      <c r="H175" s="14">
        <f>H176+H177</f>
        <v>970.3</v>
      </c>
    </row>
    <row r="176" spans="1:8" ht="29.25" customHeight="1">
      <c r="A176" s="12" t="s">
        <v>27</v>
      </c>
      <c r="B176" s="13" t="s">
        <v>281</v>
      </c>
      <c r="C176" s="13" t="s">
        <v>117</v>
      </c>
      <c r="D176" s="13" t="s">
        <v>9</v>
      </c>
      <c r="E176" s="13" t="s">
        <v>171</v>
      </c>
      <c r="F176" s="13" t="s">
        <v>28</v>
      </c>
      <c r="G176" s="14">
        <f>4100-1000+1000</f>
        <v>4100</v>
      </c>
      <c r="H176" s="14">
        <v>370.3</v>
      </c>
    </row>
    <row r="177" spans="1:8" ht="48" customHeight="1">
      <c r="A177" s="12" t="s">
        <v>85</v>
      </c>
      <c r="B177" s="13" t="s">
        <v>281</v>
      </c>
      <c r="C177" s="13" t="s">
        <v>117</v>
      </c>
      <c r="D177" s="13" t="s">
        <v>9</v>
      </c>
      <c r="E177" s="13" t="s">
        <v>171</v>
      </c>
      <c r="F177" s="13" t="s">
        <v>86</v>
      </c>
      <c r="G177" s="14">
        <v>1150</v>
      </c>
      <c r="H177" s="14">
        <v>600</v>
      </c>
    </row>
    <row r="178" spans="1:8" ht="32.25" customHeight="1">
      <c r="A178" s="12" t="s">
        <v>91</v>
      </c>
      <c r="B178" s="13" t="s">
        <v>281</v>
      </c>
      <c r="C178" s="13" t="s">
        <v>117</v>
      </c>
      <c r="D178" s="13" t="s">
        <v>9</v>
      </c>
      <c r="E178" s="13" t="s">
        <v>360</v>
      </c>
      <c r="F178" s="13"/>
      <c r="G178" s="14">
        <f>G179</f>
        <v>3000</v>
      </c>
      <c r="H178" s="14">
        <f>H179</f>
        <v>1190</v>
      </c>
    </row>
    <row r="179" spans="1:8" ht="18" customHeight="1">
      <c r="A179" s="12" t="s">
        <v>89</v>
      </c>
      <c r="B179" s="13" t="s">
        <v>281</v>
      </c>
      <c r="C179" s="13" t="s">
        <v>117</v>
      </c>
      <c r="D179" s="13" t="s">
        <v>9</v>
      </c>
      <c r="E179" s="13" t="s">
        <v>360</v>
      </c>
      <c r="F179" s="13" t="s">
        <v>90</v>
      </c>
      <c r="G179" s="14">
        <f>3000</f>
        <v>3000</v>
      </c>
      <c r="H179" s="14">
        <v>1190</v>
      </c>
    </row>
    <row r="180" spans="1:8" ht="33.75" customHeight="1">
      <c r="A180" s="12" t="s">
        <v>172</v>
      </c>
      <c r="B180" s="13" t="s">
        <v>281</v>
      </c>
      <c r="C180" s="13" t="s">
        <v>117</v>
      </c>
      <c r="D180" s="13" t="s">
        <v>9</v>
      </c>
      <c r="E180" s="13" t="s">
        <v>173</v>
      </c>
      <c r="F180" s="13"/>
      <c r="G180" s="14">
        <f>G181+G182</f>
        <v>4000</v>
      </c>
      <c r="H180" s="14">
        <f>H181+H182</f>
        <v>750</v>
      </c>
    </row>
    <row r="181" spans="1:8" ht="32.25" customHeight="1">
      <c r="A181" s="12" t="s">
        <v>27</v>
      </c>
      <c r="B181" s="13" t="s">
        <v>281</v>
      </c>
      <c r="C181" s="13" t="s">
        <v>117</v>
      </c>
      <c r="D181" s="13" t="s">
        <v>9</v>
      </c>
      <c r="E181" s="13" t="s">
        <v>173</v>
      </c>
      <c r="F181" s="13" t="s">
        <v>28</v>
      </c>
      <c r="G181" s="14">
        <f>2500+200</f>
        <v>2700</v>
      </c>
      <c r="H181" s="14">
        <v>0</v>
      </c>
    </row>
    <row r="182" spans="1:8" ht="48" customHeight="1">
      <c r="A182" s="12" t="s">
        <v>85</v>
      </c>
      <c r="B182" s="13" t="s">
        <v>281</v>
      </c>
      <c r="C182" s="13" t="s">
        <v>117</v>
      </c>
      <c r="D182" s="13" t="s">
        <v>9</v>
      </c>
      <c r="E182" s="13" t="s">
        <v>173</v>
      </c>
      <c r="F182" s="13" t="s">
        <v>86</v>
      </c>
      <c r="G182" s="14">
        <v>1300</v>
      </c>
      <c r="H182" s="14">
        <v>750</v>
      </c>
    </row>
    <row r="183" spans="1:8" ht="17.25" customHeight="1">
      <c r="A183" s="12" t="s">
        <v>174</v>
      </c>
      <c r="B183" s="13" t="s">
        <v>281</v>
      </c>
      <c r="C183" s="13" t="s">
        <v>117</v>
      </c>
      <c r="D183" s="13" t="s">
        <v>9</v>
      </c>
      <c r="E183" s="13" t="s">
        <v>175</v>
      </c>
      <c r="F183" s="13"/>
      <c r="G183" s="14">
        <f>G184</f>
        <v>450</v>
      </c>
      <c r="H183" s="14">
        <f>H184</f>
        <v>193.6</v>
      </c>
    </row>
    <row r="184" spans="1:8" ht="28.5" customHeight="1">
      <c r="A184" s="12" t="s">
        <v>27</v>
      </c>
      <c r="B184" s="13" t="s">
        <v>281</v>
      </c>
      <c r="C184" s="13" t="s">
        <v>117</v>
      </c>
      <c r="D184" s="13" t="s">
        <v>9</v>
      </c>
      <c r="E184" s="13" t="s">
        <v>175</v>
      </c>
      <c r="F184" s="13" t="s">
        <v>28</v>
      </c>
      <c r="G184" s="14">
        <v>450</v>
      </c>
      <c r="H184" s="14">
        <v>193.6</v>
      </c>
    </row>
    <row r="185" spans="1:8" ht="18.75" customHeight="1">
      <c r="A185" s="12" t="s">
        <v>176</v>
      </c>
      <c r="B185" s="13" t="s">
        <v>281</v>
      </c>
      <c r="C185" s="13" t="s">
        <v>117</v>
      </c>
      <c r="D185" s="13" t="s">
        <v>9</v>
      </c>
      <c r="E185" s="13" t="s">
        <v>177</v>
      </c>
      <c r="F185" s="13"/>
      <c r="G185" s="14">
        <f>G186</f>
        <v>2500</v>
      </c>
      <c r="H185" s="14">
        <f>H186</f>
        <v>866</v>
      </c>
    </row>
    <row r="186" spans="1:8" ht="30" customHeight="1">
      <c r="A186" s="12" t="s">
        <v>27</v>
      </c>
      <c r="B186" s="13" t="s">
        <v>281</v>
      </c>
      <c r="C186" s="13" t="s">
        <v>117</v>
      </c>
      <c r="D186" s="13" t="s">
        <v>9</v>
      </c>
      <c r="E186" s="13" t="s">
        <v>177</v>
      </c>
      <c r="F186" s="13" t="s">
        <v>28</v>
      </c>
      <c r="G186" s="14">
        <v>2500</v>
      </c>
      <c r="H186" s="14">
        <v>866</v>
      </c>
    </row>
    <row r="187" spans="1:8" ht="30" customHeight="1">
      <c r="A187" s="12" t="s">
        <v>373</v>
      </c>
      <c r="B187" s="13" t="s">
        <v>281</v>
      </c>
      <c r="C187" s="13" t="s">
        <v>117</v>
      </c>
      <c r="D187" s="13" t="s">
        <v>9</v>
      </c>
      <c r="E187" s="13" t="s">
        <v>372</v>
      </c>
      <c r="F187" s="13"/>
      <c r="G187" s="14">
        <f>G188</f>
        <v>2450</v>
      </c>
      <c r="H187" s="14">
        <f>H188</f>
        <v>0</v>
      </c>
    </row>
    <row r="188" spans="1:8" ht="30" customHeight="1">
      <c r="A188" s="12" t="s">
        <v>27</v>
      </c>
      <c r="B188" s="13" t="s">
        <v>281</v>
      </c>
      <c r="C188" s="13" t="s">
        <v>117</v>
      </c>
      <c r="D188" s="13" t="s">
        <v>9</v>
      </c>
      <c r="E188" s="13" t="s">
        <v>372</v>
      </c>
      <c r="F188" s="13" t="s">
        <v>28</v>
      </c>
      <c r="G188" s="14">
        <v>2450</v>
      </c>
      <c r="H188" s="14">
        <v>0</v>
      </c>
    </row>
    <row r="189" spans="1:8" s="56" customFormat="1" ht="141" customHeight="1">
      <c r="A189" s="11" t="s">
        <v>358</v>
      </c>
      <c r="B189" s="42" t="s">
        <v>281</v>
      </c>
      <c r="C189" s="10" t="s">
        <v>117</v>
      </c>
      <c r="D189" s="10" t="s">
        <v>9</v>
      </c>
      <c r="E189" s="10" t="s">
        <v>296</v>
      </c>
      <c r="F189" s="10"/>
      <c r="G189" s="8">
        <f>G190</f>
        <v>25200</v>
      </c>
      <c r="H189" s="8">
        <f>H190</f>
        <v>244.4</v>
      </c>
    </row>
    <row r="190" spans="1:8" s="57" customFormat="1" ht="28.5" customHeight="1">
      <c r="A190" s="12" t="s">
        <v>170</v>
      </c>
      <c r="B190" s="13" t="s">
        <v>281</v>
      </c>
      <c r="C190" s="13" t="s">
        <v>117</v>
      </c>
      <c r="D190" s="13" t="s">
        <v>9</v>
      </c>
      <c r="E190" s="13" t="s">
        <v>359</v>
      </c>
      <c r="F190" s="13"/>
      <c r="G190" s="14">
        <f>G191</f>
        <v>25200</v>
      </c>
      <c r="H190" s="14">
        <f>H191</f>
        <v>244.4</v>
      </c>
    </row>
    <row r="191" spans="1:8" s="57" customFormat="1" ht="30" customHeight="1">
      <c r="A191" s="12" t="s">
        <v>27</v>
      </c>
      <c r="B191" s="13" t="s">
        <v>281</v>
      </c>
      <c r="C191" s="13" t="s">
        <v>117</v>
      </c>
      <c r="D191" s="13" t="s">
        <v>9</v>
      </c>
      <c r="E191" s="13" t="s">
        <v>359</v>
      </c>
      <c r="F191" s="13" t="s">
        <v>28</v>
      </c>
      <c r="G191" s="14">
        <f>15000+2000+5000+3200</f>
        <v>25200</v>
      </c>
      <c r="H191" s="14">
        <v>244.4</v>
      </c>
    </row>
    <row r="192" spans="1:8" ht="27" customHeight="1">
      <c r="A192" s="11" t="s">
        <v>387</v>
      </c>
      <c r="B192" s="42" t="s">
        <v>281</v>
      </c>
      <c r="C192" s="10" t="s">
        <v>117</v>
      </c>
      <c r="D192" s="10" t="s">
        <v>9</v>
      </c>
      <c r="E192" s="10" t="s">
        <v>389</v>
      </c>
      <c r="F192" s="13"/>
      <c r="G192" s="8">
        <f>G193</f>
        <v>2345.1</v>
      </c>
      <c r="H192" s="8">
        <f>H193</f>
        <v>63.3</v>
      </c>
    </row>
    <row r="193" spans="1:8" ht="18" customHeight="1">
      <c r="A193" s="11" t="s">
        <v>33</v>
      </c>
      <c r="B193" s="42" t="s">
        <v>281</v>
      </c>
      <c r="C193" s="10" t="s">
        <v>117</v>
      </c>
      <c r="D193" s="10" t="s">
        <v>9</v>
      </c>
      <c r="E193" s="10" t="s">
        <v>42</v>
      </c>
      <c r="F193" s="13"/>
      <c r="G193" s="8">
        <f>G198+G194+G196</f>
        <v>2345.1</v>
      </c>
      <c r="H193" s="8">
        <f>H198+H194+H196</f>
        <v>63.3</v>
      </c>
    </row>
    <row r="194" spans="1:8" s="57" customFormat="1" ht="30">
      <c r="A194" s="22" t="s">
        <v>170</v>
      </c>
      <c r="B194" s="43" t="s">
        <v>281</v>
      </c>
      <c r="C194" s="13" t="s">
        <v>117</v>
      </c>
      <c r="D194" s="13" t="s">
        <v>9</v>
      </c>
      <c r="E194" s="13" t="s">
        <v>352</v>
      </c>
      <c r="F194" s="13"/>
      <c r="G194" s="14">
        <f>G195</f>
        <v>195.7</v>
      </c>
      <c r="H194" s="14">
        <f>H195</f>
        <v>23.9</v>
      </c>
    </row>
    <row r="195" spans="1:8" s="57" customFormat="1" ht="30">
      <c r="A195" s="12" t="s">
        <v>27</v>
      </c>
      <c r="B195" s="43" t="s">
        <v>281</v>
      </c>
      <c r="C195" s="13" t="s">
        <v>117</v>
      </c>
      <c r="D195" s="13" t="s">
        <v>9</v>
      </c>
      <c r="E195" s="13" t="s">
        <v>352</v>
      </c>
      <c r="F195" s="13" t="s">
        <v>28</v>
      </c>
      <c r="G195" s="14">
        <f>195.7</f>
        <v>195.7</v>
      </c>
      <c r="H195" s="73">
        <v>23.9</v>
      </c>
    </row>
    <row r="196" spans="1:8" s="57" customFormat="1" ht="30">
      <c r="A196" s="12" t="s">
        <v>159</v>
      </c>
      <c r="B196" s="43" t="s">
        <v>281</v>
      </c>
      <c r="C196" s="13" t="s">
        <v>117</v>
      </c>
      <c r="D196" s="13" t="s">
        <v>9</v>
      </c>
      <c r="E196" s="13" t="s">
        <v>357</v>
      </c>
      <c r="F196" s="13"/>
      <c r="G196" s="14">
        <f>G197</f>
        <v>1999.4</v>
      </c>
      <c r="H196" s="14">
        <f>H197</f>
        <v>0</v>
      </c>
    </row>
    <row r="197" spans="1:8" s="57" customFormat="1" ht="30">
      <c r="A197" s="12" t="s">
        <v>27</v>
      </c>
      <c r="B197" s="43" t="s">
        <v>281</v>
      </c>
      <c r="C197" s="13" t="s">
        <v>117</v>
      </c>
      <c r="D197" s="13" t="s">
        <v>9</v>
      </c>
      <c r="E197" s="13" t="s">
        <v>357</v>
      </c>
      <c r="F197" s="13" t="s">
        <v>28</v>
      </c>
      <c r="G197" s="14">
        <f>1999.4</f>
        <v>1999.4</v>
      </c>
      <c r="H197" s="14">
        <v>0</v>
      </c>
    </row>
    <row r="198" spans="1:8" ht="18.75" customHeight="1">
      <c r="A198" s="12" t="s">
        <v>178</v>
      </c>
      <c r="B198" s="43" t="s">
        <v>281</v>
      </c>
      <c r="C198" s="13" t="s">
        <v>117</v>
      </c>
      <c r="D198" s="13" t="s">
        <v>9</v>
      </c>
      <c r="E198" s="13" t="s">
        <v>179</v>
      </c>
      <c r="F198" s="13"/>
      <c r="G198" s="14">
        <f>G199</f>
        <v>150</v>
      </c>
      <c r="H198" s="14">
        <f>H199</f>
        <v>39.4</v>
      </c>
    </row>
    <row r="199" spans="1:8" ht="30" customHeight="1">
      <c r="A199" s="12" t="s">
        <v>27</v>
      </c>
      <c r="B199" s="43" t="s">
        <v>281</v>
      </c>
      <c r="C199" s="13" t="s">
        <v>117</v>
      </c>
      <c r="D199" s="13" t="s">
        <v>9</v>
      </c>
      <c r="E199" s="13" t="s">
        <v>179</v>
      </c>
      <c r="F199" s="13" t="s">
        <v>28</v>
      </c>
      <c r="G199" s="14">
        <v>150</v>
      </c>
      <c r="H199" s="14">
        <v>39.4</v>
      </c>
    </row>
    <row r="200" spans="1:8" ht="19.5" customHeight="1">
      <c r="A200" s="6" t="s">
        <v>180</v>
      </c>
      <c r="B200" s="42" t="s">
        <v>281</v>
      </c>
      <c r="C200" s="10" t="s">
        <v>181</v>
      </c>
      <c r="D200" s="10" t="s">
        <v>7</v>
      </c>
      <c r="E200" s="10"/>
      <c r="F200" s="10"/>
      <c r="G200" s="8">
        <f>G201</f>
        <v>8295.1</v>
      </c>
      <c r="H200" s="8">
        <f>H201</f>
        <v>3058.2</v>
      </c>
    </row>
    <row r="201" spans="1:8" ht="19.5" customHeight="1">
      <c r="A201" s="15" t="s">
        <v>182</v>
      </c>
      <c r="B201" s="42" t="s">
        <v>281</v>
      </c>
      <c r="C201" s="10" t="s">
        <v>181</v>
      </c>
      <c r="D201" s="10" t="s">
        <v>181</v>
      </c>
      <c r="E201" s="10"/>
      <c r="F201" s="10"/>
      <c r="G201" s="8">
        <f>G202</f>
        <v>8295.1</v>
      </c>
      <c r="H201" s="8">
        <f>H202</f>
        <v>3058.2</v>
      </c>
    </row>
    <row r="202" spans="1:8" ht="44.25" customHeight="1">
      <c r="A202" s="11" t="s">
        <v>316</v>
      </c>
      <c r="B202" s="42" t="s">
        <v>281</v>
      </c>
      <c r="C202" s="10" t="s">
        <v>181</v>
      </c>
      <c r="D202" s="10" t="s">
        <v>181</v>
      </c>
      <c r="E202" s="10" t="s">
        <v>184</v>
      </c>
      <c r="F202" s="10"/>
      <c r="G202" s="8">
        <f>G203+G209</f>
        <v>8295.1</v>
      </c>
      <c r="H202" s="8">
        <f>H203+H209</f>
        <v>3058.2</v>
      </c>
    </row>
    <row r="203" spans="1:8" ht="72.75" customHeight="1">
      <c r="A203" s="11" t="s">
        <v>332</v>
      </c>
      <c r="B203" s="42" t="s">
        <v>281</v>
      </c>
      <c r="C203" s="10" t="s">
        <v>181</v>
      </c>
      <c r="D203" s="10" t="s">
        <v>181</v>
      </c>
      <c r="E203" s="10" t="s">
        <v>185</v>
      </c>
      <c r="F203" s="10"/>
      <c r="G203" s="8">
        <f>G204+G207</f>
        <v>3090</v>
      </c>
      <c r="H203" s="8">
        <f>H204+H207</f>
        <v>663.2</v>
      </c>
    </row>
    <row r="204" spans="1:8" ht="27.75" customHeight="1">
      <c r="A204" s="12" t="s">
        <v>186</v>
      </c>
      <c r="B204" s="43" t="s">
        <v>281</v>
      </c>
      <c r="C204" s="13" t="s">
        <v>181</v>
      </c>
      <c r="D204" s="13" t="s">
        <v>181</v>
      </c>
      <c r="E204" s="13" t="s">
        <v>187</v>
      </c>
      <c r="F204" s="10"/>
      <c r="G204" s="14">
        <f>G205+G206</f>
        <v>2750</v>
      </c>
      <c r="H204" s="14">
        <f>H205+H206</f>
        <v>663.2</v>
      </c>
    </row>
    <row r="205" spans="1:8" ht="27.75" customHeight="1">
      <c r="A205" s="12" t="s">
        <v>27</v>
      </c>
      <c r="B205" s="43" t="s">
        <v>281</v>
      </c>
      <c r="C205" s="13" t="s">
        <v>181</v>
      </c>
      <c r="D205" s="13" t="s">
        <v>181</v>
      </c>
      <c r="E205" s="13" t="s">
        <v>187</v>
      </c>
      <c r="F205" s="13" t="s">
        <v>28</v>
      </c>
      <c r="G205" s="14">
        <f>2150-635</f>
        <v>1515</v>
      </c>
      <c r="H205" s="14">
        <v>663.2</v>
      </c>
    </row>
    <row r="206" spans="1:8" ht="30.75" customHeight="1">
      <c r="A206" s="52" t="s">
        <v>343</v>
      </c>
      <c r="B206" s="43" t="s">
        <v>281</v>
      </c>
      <c r="C206" s="13" t="s">
        <v>181</v>
      </c>
      <c r="D206" s="13" t="s">
        <v>181</v>
      </c>
      <c r="E206" s="13" t="s">
        <v>187</v>
      </c>
      <c r="F206" s="13" t="s">
        <v>129</v>
      </c>
      <c r="G206" s="14">
        <f>600+635</f>
        <v>1235</v>
      </c>
      <c r="H206" s="14">
        <v>0</v>
      </c>
    </row>
    <row r="207" spans="1:8" ht="30">
      <c r="A207" s="52" t="s">
        <v>346</v>
      </c>
      <c r="B207" s="43" t="s">
        <v>281</v>
      </c>
      <c r="C207" s="13" t="s">
        <v>181</v>
      </c>
      <c r="D207" s="13" t="s">
        <v>181</v>
      </c>
      <c r="E207" s="13" t="s">
        <v>344</v>
      </c>
      <c r="F207" s="13"/>
      <c r="G207" s="14">
        <f>G208</f>
        <v>340</v>
      </c>
      <c r="H207" s="14">
        <f>H208</f>
        <v>0</v>
      </c>
    </row>
    <row r="208" spans="1:8" ht="15">
      <c r="A208" s="52" t="s">
        <v>345</v>
      </c>
      <c r="B208" s="43" t="s">
        <v>281</v>
      </c>
      <c r="C208" s="13" t="s">
        <v>181</v>
      </c>
      <c r="D208" s="13" t="s">
        <v>181</v>
      </c>
      <c r="E208" s="13" t="s">
        <v>344</v>
      </c>
      <c r="F208" s="13" t="s">
        <v>123</v>
      </c>
      <c r="G208" s="14">
        <v>340</v>
      </c>
      <c r="H208" s="14">
        <v>0</v>
      </c>
    </row>
    <row r="209" spans="1:8" ht="69" customHeight="1">
      <c r="A209" s="11" t="s">
        <v>333</v>
      </c>
      <c r="B209" s="10" t="s">
        <v>281</v>
      </c>
      <c r="C209" s="10" t="s">
        <v>181</v>
      </c>
      <c r="D209" s="10" t="s">
        <v>181</v>
      </c>
      <c r="E209" s="10" t="s">
        <v>188</v>
      </c>
      <c r="F209" s="10"/>
      <c r="G209" s="8">
        <f>G210</f>
        <v>5205.1</v>
      </c>
      <c r="H209" s="8">
        <f>H210</f>
        <v>2395</v>
      </c>
    </row>
    <row r="210" spans="1:8" ht="44.25" customHeight="1">
      <c r="A210" s="22" t="s">
        <v>189</v>
      </c>
      <c r="B210" s="13" t="s">
        <v>281</v>
      </c>
      <c r="C210" s="13" t="s">
        <v>181</v>
      </c>
      <c r="D210" s="13" t="s">
        <v>181</v>
      </c>
      <c r="E210" s="13" t="s">
        <v>190</v>
      </c>
      <c r="F210" s="13"/>
      <c r="G210" s="14">
        <f>G211+G212</f>
        <v>5205.1</v>
      </c>
      <c r="H210" s="14">
        <f>H211+H212</f>
        <v>2395</v>
      </c>
    </row>
    <row r="211" spans="1:8" ht="43.5" customHeight="1">
      <c r="A211" s="12" t="s">
        <v>85</v>
      </c>
      <c r="B211" s="43" t="s">
        <v>281</v>
      </c>
      <c r="C211" s="13" t="s">
        <v>181</v>
      </c>
      <c r="D211" s="13" t="s">
        <v>181</v>
      </c>
      <c r="E211" s="13" t="s">
        <v>190</v>
      </c>
      <c r="F211" s="13" t="s">
        <v>86</v>
      </c>
      <c r="G211" s="14">
        <f>4755.1+300</f>
        <v>5055.1</v>
      </c>
      <c r="H211" s="14">
        <v>2395</v>
      </c>
    </row>
    <row r="212" spans="1:8" ht="18.75" customHeight="1">
      <c r="A212" s="12" t="s">
        <v>89</v>
      </c>
      <c r="B212" s="43" t="s">
        <v>281</v>
      </c>
      <c r="C212" s="13" t="s">
        <v>181</v>
      </c>
      <c r="D212" s="13" t="s">
        <v>181</v>
      </c>
      <c r="E212" s="13" t="s">
        <v>190</v>
      </c>
      <c r="F212" s="13" t="s">
        <v>90</v>
      </c>
      <c r="G212" s="14">
        <v>150</v>
      </c>
      <c r="H212" s="14">
        <v>0</v>
      </c>
    </row>
    <row r="213" spans="1:8" ht="18.75" customHeight="1">
      <c r="A213" s="6" t="s">
        <v>191</v>
      </c>
      <c r="B213" s="42" t="s">
        <v>281</v>
      </c>
      <c r="C213" s="10" t="s">
        <v>192</v>
      </c>
      <c r="D213" s="10" t="s">
        <v>7</v>
      </c>
      <c r="E213" s="13"/>
      <c r="F213" s="13"/>
      <c r="G213" s="8">
        <f aca="true" t="shared" si="7" ref="G213:H217">G214</f>
        <v>500</v>
      </c>
      <c r="H213" s="8">
        <f t="shared" si="7"/>
        <v>292.9</v>
      </c>
    </row>
    <row r="214" spans="1:8" ht="15.75">
      <c r="A214" s="15" t="s">
        <v>216</v>
      </c>
      <c r="B214" s="42" t="s">
        <v>281</v>
      </c>
      <c r="C214" s="10" t="s">
        <v>192</v>
      </c>
      <c r="D214" s="10" t="s">
        <v>133</v>
      </c>
      <c r="E214" s="10"/>
      <c r="F214" s="13"/>
      <c r="G214" s="8">
        <f t="shared" si="7"/>
        <v>500</v>
      </c>
      <c r="H214" s="8">
        <f t="shared" si="7"/>
        <v>292.9</v>
      </c>
    </row>
    <row r="215" spans="1:8" ht="43.5">
      <c r="A215" s="11" t="s">
        <v>194</v>
      </c>
      <c r="B215" s="42" t="s">
        <v>281</v>
      </c>
      <c r="C215" s="10" t="s">
        <v>192</v>
      </c>
      <c r="D215" s="10" t="s">
        <v>133</v>
      </c>
      <c r="E215" s="10" t="s">
        <v>195</v>
      </c>
      <c r="F215" s="13"/>
      <c r="G215" s="8">
        <f t="shared" si="7"/>
        <v>500</v>
      </c>
      <c r="H215" s="8">
        <f t="shared" si="7"/>
        <v>292.9</v>
      </c>
    </row>
    <row r="216" spans="1:8" ht="72">
      <c r="A216" s="11" t="s">
        <v>341</v>
      </c>
      <c r="B216" s="42" t="s">
        <v>281</v>
      </c>
      <c r="C216" s="10" t="s">
        <v>192</v>
      </c>
      <c r="D216" s="10" t="s">
        <v>133</v>
      </c>
      <c r="E216" s="10" t="s">
        <v>196</v>
      </c>
      <c r="F216" s="13"/>
      <c r="G216" s="8">
        <f t="shared" si="7"/>
        <v>500</v>
      </c>
      <c r="H216" s="8">
        <f t="shared" si="7"/>
        <v>292.9</v>
      </c>
    </row>
    <row r="217" spans="1:8" ht="15">
      <c r="A217" s="12" t="s">
        <v>219</v>
      </c>
      <c r="B217" s="43" t="s">
        <v>281</v>
      </c>
      <c r="C217" s="13" t="s">
        <v>192</v>
      </c>
      <c r="D217" s="13" t="s">
        <v>133</v>
      </c>
      <c r="E217" s="13" t="s">
        <v>220</v>
      </c>
      <c r="F217" s="13"/>
      <c r="G217" s="14">
        <f t="shared" si="7"/>
        <v>500</v>
      </c>
      <c r="H217" s="14">
        <f t="shared" si="7"/>
        <v>292.9</v>
      </c>
    </row>
    <row r="218" spans="1:8" ht="30">
      <c r="A218" s="12" t="s">
        <v>27</v>
      </c>
      <c r="B218" s="43" t="s">
        <v>281</v>
      </c>
      <c r="C218" s="13" t="s">
        <v>192</v>
      </c>
      <c r="D218" s="13" t="s">
        <v>133</v>
      </c>
      <c r="E218" s="13" t="s">
        <v>220</v>
      </c>
      <c r="F218" s="13" t="s">
        <v>28</v>
      </c>
      <c r="G218" s="14">
        <v>500</v>
      </c>
      <c r="H218" s="14">
        <v>292.9</v>
      </c>
    </row>
    <row r="219" spans="1:8" ht="15.75" customHeight="1">
      <c r="A219" s="19" t="s">
        <v>228</v>
      </c>
      <c r="B219" s="42" t="s">
        <v>281</v>
      </c>
      <c r="C219" s="10" t="s">
        <v>70</v>
      </c>
      <c r="D219" s="10" t="s">
        <v>7</v>
      </c>
      <c r="E219" s="10"/>
      <c r="F219" s="10"/>
      <c r="G219" s="8">
        <f>G220</f>
        <v>31582.7</v>
      </c>
      <c r="H219" s="8">
        <f>H220</f>
        <v>24917.3</v>
      </c>
    </row>
    <row r="220" spans="1:8" ht="15.75" customHeight="1">
      <c r="A220" s="11" t="s">
        <v>234</v>
      </c>
      <c r="B220" s="42" t="s">
        <v>281</v>
      </c>
      <c r="C220" s="10" t="s">
        <v>70</v>
      </c>
      <c r="D220" s="10" t="s">
        <v>9</v>
      </c>
      <c r="E220" s="10"/>
      <c r="F220" s="10"/>
      <c r="G220" s="8">
        <f>G221+G233</f>
        <v>31582.7</v>
      </c>
      <c r="H220" s="8">
        <f>H221+H233</f>
        <v>24917.3</v>
      </c>
    </row>
    <row r="221" spans="1:8" ht="54.75" customHeight="1">
      <c r="A221" s="11" t="s">
        <v>119</v>
      </c>
      <c r="B221" s="10" t="s">
        <v>281</v>
      </c>
      <c r="C221" s="10" t="s">
        <v>70</v>
      </c>
      <c r="D221" s="10" t="s">
        <v>9</v>
      </c>
      <c r="E221" s="16">
        <v>3400000</v>
      </c>
      <c r="F221" s="10"/>
      <c r="G221" s="8">
        <f>G222</f>
        <v>30582.7</v>
      </c>
      <c r="H221" s="8">
        <f>H222</f>
        <v>24708.899999999998</v>
      </c>
    </row>
    <row r="222" spans="1:8" ht="84.75" customHeight="1">
      <c r="A222" s="11" t="s">
        <v>334</v>
      </c>
      <c r="B222" s="10" t="s">
        <v>281</v>
      </c>
      <c r="C222" s="10" t="s">
        <v>70</v>
      </c>
      <c r="D222" s="10" t="s">
        <v>9</v>
      </c>
      <c r="E222" s="16">
        <v>3410000</v>
      </c>
      <c r="F222" s="10"/>
      <c r="G222" s="8">
        <f>G223+G225+G227+G229+G231</f>
        <v>30582.7</v>
      </c>
      <c r="H222" s="8">
        <f>H223+H225+H227+H229+H231</f>
        <v>24708.899999999998</v>
      </c>
    </row>
    <row r="223" spans="1:8" ht="28.5" customHeight="1">
      <c r="A223" s="22" t="s">
        <v>248</v>
      </c>
      <c r="B223" s="43" t="s">
        <v>281</v>
      </c>
      <c r="C223" s="13" t="s">
        <v>70</v>
      </c>
      <c r="D223" s="13" t="s">
        <v>9</v>
      </c>
      <c r="E223" s="18">
        <v>3411544</v>
      </c>
      <c r="F223" s="13"/>
      <c r="G223" s="14">
        <f>G224</f>
        <v>1500</v>
      </c>
      <c r="H223" s="14">
        <f>H224</f>
        <v>286.8</v>
      </c>
    </row>
    <row r="224" spans="1:8" ht="17.25" customHeight="1">
      <c r="A224" s="12" t="s">
        <v>249</v>
      </c>
      <c r="B224" s="43" t="s">
        <v>281</v>
      </c>
      <c r="C224" s="13" t="s">
        <v>70</v>
      </c>
      <c r="D224" s="13" t="s">
        <v>9</v>
      </c>
      <c r="E224" s="18">
        <v>3411544</v>
      </c>
      <c r="F224" s="13" t="s">
        <v>250</v>
      </c>
      <c r="G224" s="14">
        <v>1500</v>
      </c>
      <c r="H224" s="14">
        <v>286.8</v>
      </c>
    </row>
    <row r="225" spans="1:8" ht="29.25" customHeight="1">
      <c r="A225" s="22" t="s">
        <v>251</v>
      </c>
      <c r="B225" s="43" t="s">
        <v>281</v>
      </c>
      <c r="C225" s="13" t="s">
        <v>70</v>
      </c>
      <c r="D225" s="13" t="s">
        <v>9</v>
      </c>
      <c r="E225" s="18">
        <v>3411545</v>
      </c>
      <c r="F225" s="13"/>
      <c r="G225" s="14">
        <f>G226</f>
        <v>2000</v>
      </c>
      <c r="H225" s="14">
        <f>H226</f>
        <v>0</v>
      </c>
    </row>
    <row r="226" spans="1:8" ht="15.75" customHeight="1">
      <c r="A226" s="12" t="s">
        <v>249</v>
      </c>
      <c r="B226" s="43" t="s">
        <v>281</v>
      </c>
      <c r="C226" s="13" t="s">
        <v>70</v>
      </c>
      <c r="D226" s="13" t="s">
        <v>9</v>
      </c>
      <c r="E226" s="18">
        <v>3411545</v>
      </c>
      <c r="F226" s="13" t="s">
        <v>250</v>
      </c>
      <c r="G226" s="14">
        <v>2000</v>
      </c>
      <c r="H226" s="14">
        <v>0</v>
      </c>
    </row>
    <row r="227" spans="1:8" ht="43.5" customHeight="1">
      <c r="A227" s="22" t="s">
        <v>252</v>
      </c>
      <c r="B227" s="43" t="s">
        <v>281</v>
      </c>
      <c r="C227" s="13" t="s">
        <v>70</v>
      </c>
      <c r="D227" s="13" t="s">
        <v>9</v>
      </c>
      <c r="E227" s="18">
        <v>3411556</v>
      </c>
      <c r="F227" s="13"/>
      <c r="G227" s="14">
        <f>G228</f>
        <v>200</v>
      </c>
      <c r="H227" s="14">
        <f>H228</f>
        <v>96.5</v>
      </c>
    </row>
    <row r="228" spans="1:8" ht="17.25" customHeight="1">
      <c r="A228" s="12" t="s">
        <v>249</v>
      </c>
      <c r="B228" s="43" t="s">
        <v>281</v>
      </c>
      <c r="C228" s="13" t="s">
        <v>70</v>
      </c>
      <c r="D228" s="13" t="s">
        <v>9</v>
      </c>
      <c r="E228" s="18">
        <v>3411556</v>
      </c>
      <c r="F228" s="13" t="s">
        <v>250</v>
      </c>
      <c r="G228" s="14">
        <v>200</v>
      </c>
      <c r="H228" s="14">
        <v>96.5</v>
      </c>
    </row>
    <row r="229" spans="1:8" ht="17.25" customHeight="1">
      <c r="A229" s="74"/>
      <c r="B229" s="43" t="s">
        <v>281</v>
      </c>
      <c r="C229" s="13" t="s">
        <v>70</v>
      </c>
      <c r="D229" s="13" t="s">
        <v>9</v>
      </c>
      <c r="E229" s="18">
        <v>3417074</v>
      </c>
      <c r="F229" s="13"/>
      <c r="G229" s="14">
        <f>G230</f>
        <v>5591.2</v>
      </c>
      <c r="H229" s="14">
        <f>H230</f>
        <v>4538</v>
      </c>
    </row>
    <row r="230" spans="1:8" ht="17.25" customHeight="1">
      <c r="A230" s="74"/>
      <c r="B230" s="43" t="s">
        <v>281</v>
      </c>
      <c r="C230" s="13" t="s">
        <v>70</v>
      </c>
      <c r="D230" s="13" t="s">
        <v>9</v>
      </c>
      <c r="E230" s="18">
        <v>3417074</v>
      </c>
      <c r="F230" s="13" t="s">
        <v>250</v>
      </c>
      <c r="G230" s="14">
        <v>5591.2</v>
      </c>
      <c r="H230" s="14">
        <v>4538</v>
      </c>
    </row>
    <row r="231" spans="1:8" ht="75">
      <c r="A231" s="68" t="s">
        <v>378</v>
      </c>
      <c r="B231" s="43" t="s">
        <v>281</v>
      </c>
      <c r="C231" s="13" t="s">
        <v>70</v>
      </c>
      <c r="D231" s="13" t="s">
        <v>9</v>
      </c>
      <c r="E231" s="18">
        <v>3417075</v>
      </c>
      <c r="F231" s="13"/>
      <c r="G231" s="14">
        <f>G232</f>
        <v>21291.5</v>
      </c>
      <c r="H231" s="14">
        <f>H232</f>
        <v>19787.6</v>
      </c>
    </row>
    <row r="232" spans="1:8" ht="17.25" customHeight="1">
      <c r="A232" s="12" t="s">
        <v>249</v>
      </c>
      <c r="B232" s="43" t="s">
        <v>281</v>
      </c>
      <c r="C232" s="13" t="s">
        <v>70</v>
      </c>
      <c r="D232" s="13" t="s">
        <v>9</v>
      </c>
      <c r="E232" s="18">
        <v>3417075</v>
      </c>
      <c r="F232" s="13" t="s">
        <v>250</v>
      </c>
      <c r="G232" s="14">
        <v>21291.5</v>
      </c>
      <c r="H232" s="14">
        <v>19787.6</v>
      </c>
    </row>
    <row r="233" spans="1:8" ht="27.75" customHeight="1">
      <c r="A233" s="11" t="s">
        <v>387</v>
      </c>
      <c r="B233" s="42" t="s">
        <v>281</v>
      </c>
      <c r="C233" s="10" t="s">
        <v>70</v>
      </c>
      <c r="D233" s="10" t="s">
        <v>9</v>
      </c>
      <c r="E233" s="16">
        <v>6200000</v>
      </c>
      <c r="F233" s="10"/>
      <c r="G233" s="8">
        <f>G234</f>
        <v>1000</v>
      </c>
      <c r="H233" s="8">
        <f>H234</f>
        <v>208.4</v>
      </c>
    </row>
    <row r="234" spans="1:8" ht="15.75" customHeight="1">
      <c r="A234" s="11" t="s">
        <v>33</v>
      </c>
      <c r="B234" s="42" t="s">
        <v>281</v>
      </c>
      <c r="C234" s="10" t="s">
        <v>70</v>
      </c>
      <c r="D234" s="10" t="s">
        <v>9</v>
      </c>
      <c r="E234" s="16">
        <v>6290000</v>
      </c>
      <c r="F234" s="10"/>
      <c r="G234" s="8">
        <f>G235</f>
        <v>1000</v>
      </c>
      <c r="H234" s="8">
        <f>H235</f>
        <v>208.4</v>
      </c>
    </row>
    <row r="235" spans="1:8" ht="21" customHeight="1">
      <c r="A235" s="22" t="s">
        <v>253</v>
      </c>
      <c r="B235" s="43" t="s">
        <v>281</v>
      </c>
      <c r="C235" s="13" t="s">
        <v>70</v>
      </c>
      <c r="D235" s="13" t="s">
        <v>9</v>
      </c>
      <c r="E235" s="18">
        <v>6291537</v>
      </c>
      <c r="F235" s="13"/>
      <c r="G235" s="14">
        <f>G236+G237+G238</f>
        <v>1000</v>
      </c>
      <c r="H235" s="14">
        <f>H236+H237+H238</f>
        <v>208.4</v>
      </c>
    </row>
    <row r="236" spans="1:8" ht="30" customHeight="1">
      <c r="A236" s="12" t="s">
        <v>27</v>
      </c>
      <c r="B236" s="43" t="s">
        <v>281</v>
      </c>
      <c r="C236" s="13" t="s">
        <v>70</v>
      </c>
      <c r="D236" s="13" t="s">
        <v>9</v>
      </c>
      <c r="E236" s="18">
        <v>6291537</v>
      </c>
      <c r="F236" s="13" t="s">
        <v>28</v>
      </c>
      <c r="G236" s="14">
        <f>500+200-200</f>
        <v>500</v>
      </c>
      <c r="H236" s="14">
        <v>208.4</v>
      </c>
    </row>
    <row r="237" spans="1:8" ht="46.5" customHeight="1" hidden="1" outlineLevel="1">
      <c r="A237" s="21" t="s">
        <v>237</v>
      </c>
      <c r="B237" s="43" t="s">
        <v>281</v>
      </c>
      <c r="C237" s="13" t="s">
        <v>70</v>
      </c>
      <c r="D237" s="13" t="s">
        <v>9</v>
      </c>
      <c r="E237" s="18">
        <v>6291537</v>
      </c>
      <c r="F237" s="13" t="s">
        <v>238</v>
      </c>
      <c r="G237" s="14">
        <v>0</v>
      </c>
      <c r="H237" s="14">
        <v>0</v>
      </c>
    </row>
    <row r="238" spans="1:8" ht="30.75" customHeight="1" collapsed="1">
      <c r="A238" s="12" t="s">
        <v>254</v>
      </c>
      <c r="B238" s="43" t="s">
        <v>281</v>
      </c>
      <c r="C238" s="13" t="s">
        <v>70</v>
      </c>
      <c r="D238" s="13" t="s">
        <v>9</v>
      </c>
      <c r="E238" s="18">
        <v>6291537</v>
      </c>
      <c r="F238" s="13" t="s">
        <v>255</v>
      </c>
      <c r="G238" s="14">
        <f>500</f>
        <v>500</v>
      </c>
      <c r="H238" s="14">
        <v>0</v>
      </c>
    </row>
    <row r="239" spans="1:8" ht="15.75">
      <c r="A239" s="6" t="s">
        <v>256</v>
      </c>
      <c r="B239" s="42" t="s">
        <v>281</v>
      </c>
      <c r="C239" s="10" t="s">
        <v>40</v>
      </c>
      <c r="D239" s="10" t="s">
        <v>7</v>
      </c>
      <c r="E239" s="10"/>
      <c r="F239" s="13"/>
      <c r="G239" s="8">
        <f>G240+G251</f>
        <v>31253.4</v>
      </c>
      <c r="H239" s="8">
        <f>H240+H251</f>
        <v>17383.2</v>
      </c>
    </row>
    <row r="240" spans="1:8" ht="15.75">
      <c r="A240" s="9" t="s">
        <v>257</v>
      </c>
      <c r="B240" s="42" t="s">
        <v>281</v>
      </c>
      <c r="C240" s="10" t="s">
        <v>40</v>
      </c>
      <c r="D240" s="10" t="s">
        <v>6</v>
      </c>
      <c r="E240" s="10"/>
      <c r="F240" s="10"/>
      <c r="G240" s="8">
        <f>G241</f>
        <v>25653.4</v>
      </c>
      <c r="H240" s="8">
        <f>H241</f>
        <v>15358.2</v>
      </c>
    </row>
    <row r="241" spans="1:8" ht="41.25" customHeight="1">
      <c r="A241" s="11" t="s">
        <v>316</v>
      </c>
      <c r="B241" s="10" t="s">
        <v>281</v>
      </c>
      <c r="C241" s="10" t="s">
        <v>40</v>
      </c>
      <c r="D241" s="10" t="s">
        <v>6</v>
      </c>
      <c r="E241" s="10" t="s">
        <v>184</v>
      </c>
      <c r="F241" s="10"/>
      <c r="G241" s="8">
        <f>G242</f>
        <v>25653.4</v>
      </c>
      <c r="H241" s="8">
        <f>H242</f>
        <v>15358.2</v>
      </c>
    </row>
    <row r="242" spans="1:8" ht="68.25" customHeight="1">
      <c r="A242" s="11" t="s">
        <v>333</v>
      </c>
      <c r="B242" s="10" t="s">
        <v>281</v>
      </c>
      <c r="C242" s="10" t="s">
        <v>40</v>
      </c>
      <c r="D242" s="10" t="s">
        <v>6</v>
      </c>
      <c r="E242" s="10" t="s">
        <v>188</v>
      </c>
      <c r="F242" s="10"/>
      <c r="G242" s="8">
        <f>G243+G246+G249</f>
        <v>25653.4</v>
      </c>
      <c r="H242" s="8">
        <f>H243+H246+H249</f>
        <v>15358.2</v>
      </c>
    </row>
    <row r="243" spans="1:8" ht="27.75" customHeight="1">
      <c r="A243" s="12" t="s">
        <v>258</v>
      </c>
      <c r="B243" s="43" t="s">
        <v>281</v>
      </c>
      <c r="C243" s="13" t="s">
        <v>40</v>
      </c>
      <c r="D243" s="13" t="s">
        <v>6</v>
      </c>
      <c r="E243" s="13" t="s">
        <v>259</v>
      </c>
      <c r="F243" s="13"/>
      <c r="G243" s="14">
        <f>G244+G245</f>
        <v>23573.4</v>
      </c>
      <c r="H243" s="14">
        <f>H244+H245</f>
        <v>15274.1</v>
      </c>
    </row>
    <row r="244" spans="1:8" ht="45" customHeight="1">
      <c r="A244" s="12" t="s">
        <v>85</v>
      </c>
      <c r="B244" s="43" t="s">
        <v>281</v>
      </c>
      <c r="C244" s="13" t="s">
        <v>40</v>
      </c>
      <c r="D244" s="13" t="s">
        <v>6</v>
      </c>
      <c r="E244" s="13" t="s">
        <v>259</v>
      </c>
      <c r="F244" s="13" t="s">
        <v>86</v>
      </c>
      <c r="G244" s="14">
        <f>16175.8+780</f>
        <v>16955.8</v>
      </c>
      <c r="H244" s="14">
        <v>13080</v>
      </c>
    </row>
    <row r="245" spans="1:8" ht="15.75" customHeight="1">
      <c r="A245" s="12" t="s">
        <v>89</v>
      </c>
      <c r="B245" s="43" t="s">
        <v>281</v>
      </c>
      <c r="C245" s="13" t="s">
        <v>40</v>
      </c>
      <c r="D245" s="13" t="s">
        <v>6</v>
      </c>
      <c r="E245" s="13" t="s">
        <v>259</v>
      </c>
      <c r="F245" s="13" t="s">
        <v>90</v>
      </c>
      <c r="G245" s="14">
        <f>3500+3117.6</f>
        <v>6617.6</v>
      </c>
      <c r="H245" s="14">
        <v>2194.1</v>
      </c>
    </row>
    <row r="246" spans="1:8" ht="28.5" customHeight="1">
      <c r="A246" s="12" t="s">
        <v>314</v>
      </c>
      <c r="B246" s="43" t="s">
        <v>281</v>
      </c>
      <c r="C246" s="13" t="s">
        <v>40</v>
      </c>
      <c r="D246" s="13" t="s">
        <v>6</v>
      </c>
      <c r="E246" s="13" t="s">
        <v>315</v>
      </c>
      <c r="F246" s="14"/>
      <c r="G246" s="14">
        <f>G247+G248</f>
        <v>955</v>
      </c>
      <c r="H246" s="14">
        <f>H247+H248</f>
        <v>84.1</v>
      </c>
    </row>
    <row r="247" spans="1:8" ht="29.25" customHeight="1">
      <c r="A247" s="12" t="s">
        <v>27</v>
      </c>
      <c r="B247" s="43" t="s">
        <v>281</v>
      </c>
      <c r="C247" s="13" t="s">
        <v>40</v>
      </c>
      <c r="D247" s="13" t="s">
        <v>6</v>
      </c>
      <c r="E247" s="13" t="s">
        <v>315</v>
      </c>
      <c r="F247" s="13" t="s">
        <v>28</v>
      </c>
      <c r="G247" s="14">
        <v>25</v>
      </c>
      <c r="H247" s="14">
        <v>0</v>
      </c>
    </row>
    <row r="248" spans="1:8" ht="18" customHeight="1">
      <c r="A248" s="12" t="s">
        <v>89</v>
      </c>
      <c r="B248" s="43" t="s">
        <v>281</v>
      </c>
      <c r="C248" s="13" t="s">
        <v>40</v>
      </c>
      <c r="D248" s="13" t="s">
        <v>6</v>
      </c>
      <c r="E248" s="13" t="s">
        <v>315</v>
      </c>
      <c r="F248" s="13" t="s">
        <v>90</v>
      </c>
      <c r="G248" s="14">
        <f>465+465</f>
        <v>930</v>
      </c>
      <c r="H248" s="14">
        <v>84.1</v>
      </c>
    </row>
    <row r="249" spans="1:8" ht="30">
      <c r="A249" s="12" t="s">
        <v>373</v>
      </c>
      <c r="B249" s="43" t="s">
        <v>281</v>
      </c>
      <c r="C249" s="13" t="s">
        <v>40</v>
      </c>
      <c r="D249" s="13" t="s">
        <v>6</v>
      </c>
      <c r="E249" s="13" t="s">
        <v>374</v>
      </c>
      <c r="F249" s="13"/>
      <c r="G249" s="14">
        <f>G250</f>
        <v>1125</v>
      </c>
      <c r="H249" s="14">
        <f>H250</f>
        <v>0</v>
      </c>
    </row>
    <row r="250" spans="1:8" ht="18" customHeight="1">
      <c r="A250" s="12" t="s">
        <v>89</v>
      </c>
      <c r="B250" s="43" t="s">
        <v>281</v>
      </c>
      <c r="C250" s="13" t="s">
        <v>40</v>
      </c>
      <c r="D250" s="13" t="s">
        <v>6</v>
      </c>
      <c r="E250" s="13" t="s">
        <v>374</v>
      </c>
      <c r="F250" s="13" t="s">
        <v>90</v>
      </c>
      <c r="G250" s="14">
        <v>1125</v>
      </c>
      <c r="H250" s="14">
        <v>0</v>
      </c>
    </row>
    <row r="251" spans="1:8" ht="15.75">
      <c r="A251" s="9" t="s">
        <v>260</v>
      </c>
      <c r="B251" s="42" t="s">
        <v>281</v>
      </c>
      <c r="C251" s="10" t="s">
        <v>40</v>
      </c>
      <c r="D251" s="10" t="s">
        <v>133</v>
      </c>
      <c r="E251" s="10"/>
      <c r="F251" s="10"/>
      <c r="G251" s="8">
        <f>G252</f>
        <v>5600</v>
      </c>
      <c r="H251" s="8">
        <f>H252</f>
        <v>2025</v>
      </c>
    </row>
    <row r="252" spans="1:8" ht="42.75" customHeight="1">
      <c r="A252" s="11" t="s">
        <v>183</v>
      </c>
      <c r="B252" s="10" t="s">
        <v>281</v>
      </c>
      <c r="C252" s="10" t="s">
        <v>40</v>
      </c>
      <c r="D252" s="10" t="s">
        <v>133</v>
      </c>
      <c r="E252" s="10" t="s">
        <v>184</v>
      </c>
      <c r="F252" s="10"/>
      <c r="G252" s="8">
        <f>G253</f>
        <v>5600</v>
      </c>
      <c r="H252" s="8">
        <f>H253</f>
        <v>2025</v>
      </c>
    </row>
    <row r="253" spans="1:8" ht="84.75" customHeight="1">
      <c r="A253" s="11" t="s">
        <v>335</v>
      </c>
      <c r="B253" s="10" t="s">
        <v>281</v>
      </c>
      <c r="C253" s="10" t="s">
        <v>40</v>
      </c>
      <c r="D253" s="10" t="s">
        <v>133</v>
      </c>
      <c r="E253" s="10" t="s">
        <v>261</v>
      </c>
      <c r="F253" s="10"/>
      <c r="G253" s="8">
        <f>G254+G256+G258</f>
        <v>5600</v>
      </c>
      <c r="H253" s="8">
        <f>H254+H256+H258</f>
        <v>2025</v>
      </c>
    </row>
    <row r="254" spans="1:8" ht="43.5" customHeight="1">
      <c r="A254" s="12" t="s">
        <v>262</v>
      </c>
      <c r="B254" s="43" t="s">
        <v>281</v>
      </c>
      <c r="C254" s="13" t="s">
        <v>40</v>
      </c>
      <c r="D254" s="13" t="s">
        <v>133</v>
      </c>
      <c r="E254" s="13" t="s">
        <v>263</v>
      </c>
      <c r="F254" s="13"/>
      <c r="G254" s="14">
        <f>G255</f>
        <v>4665</v>
      </c>
      <c r="H254" s="14">
        <f>H255</f>
        <v>1972.4</v>
      </c>
    </row>
    <row r="255" spans="1:8" ht="30">
      <c r="A255" s="12" t="s">
        <v>27</v>
      </c>
      <c r="B255" s="43" t="s">
        <v>281</v>
      </c>
      <c r="C255" s="13" t="s">
        <v>40</v>
      </c>
      <c r="D255" s="13" t="s">
        <v>133</v>
      </c>
      <c r="E255" s="13" t="s">
        <v>263</v>
      </c>
      <c r="F255" s="13" t="s">
        <v>28</v>
      </c>
      <c r="G255" s="14">
        <f>4565+100</f>
        <v>4665</v>
      </c>
      <c r="H255" s="14">
        <v>1972.4</v>
      </c>
    </row>
    <row r="256" spans="1:8" ht="75">
      <c r="A256" s="12" t="s">
        <v>264</v>
      </c>
      <c r="B256" s="13" t="s">
        <v>281</v>
      </c>
      <c r="C256" s="13" t="s">
        <v>40</v>
      </c>
      <c r="D256" s="13" t="s">
        <v>133</v>
      </c>
      <c r="E256" s="13" t="s">
        <v>265</v>
      </c>
      <c r="F256" s="13"/>
      <c r="G256" s="14">
        <f>G257</f>
        <v>440</v>
      </c>
      <c r="H256" s="14">
        <f>H257</f>
        <v>0</v>
      </c>
    </row>
    <row r="257" spans="1:8" ht="29.25" customHeight="1">
      <c r="A257" s="12" t="s">
        <v>343</v>
      </c>
      <c r="B257" s="43" t="s">
        <v>281</v>
      </c>
      <c r="C257" s="13" t="s">
        <v>40</v>
      </c>
      <c r="D257" s="13" t="s">
        <v>133</v>
      </c>
      <c r="E257" s="13" t="s">
        <v>265</v>
      </c>
      <c r="F257" s="13" t="s">
        <v>129</v>
      </c>
      <c r="G257" s="14">
        <v>440</v>
      </c>
      <c r="H257" s="14">
        <v>0</v>
      </c>
    </row>
    <row r="258" spans="1:8" ht="30">
      <c r="A258" s="12" t="s">
        <v>266</v>
      </c>
      <c r="B258" s="43" t="s">
        <v>281</v>
      </c>
      <c r="C258" s="13" t="s">
        <v>40</v>
      </c>
      <c r="D258" s="13" t="s">
        <v>133</v>
      </c>
      <c r="E258" s="13" t="s">
        <v>267</v>
      </c>
      <c r="F258" s="13"/>
      <c r="G258" s="14">
        <f>G259</f>
        <v>495</v>
      </c>
      <c r="H258" s="14">
        <f>H259</f>
        <v>52.6</v>
      </c>
    </row>
    <row r="259" spans="1:8" ht="30">
      <c r="A259" s="12" t="s">
        <v>27</v>
      </c>
      <c r="B259" s="43" t="s">
        <v>281</v>
      </c>
      <c r="C259" s="13" t="s">
        <v>40</v>
      </c>
      <c r="D259" s="13" t="s">
        <v>133</v>
      </c>
      <c r="E259" s="13" t="s">
        <v>267</v>
      </c>
      <c r="F259" s="13" t="s">
        <v>28</v>
      </c>
      <c r="G259" s="14">
        <v>495</v>
      </c>
      <c r="H259" s="14">
        <v>52.6</v>
      </c>
    </row>
    <row r="260" spans="1:8" ht="15.75">
      <c r="A260" s="30" t="s">
        <v>268</v>
      </c>
      <c r="B260" s="42" t="s">
        <v>281</v>
      </c>
      <c r="C260" s="16">
        <v>12</v>
      </c>
      <c r="D260" s="10" t="s">
        <v>7</v>
      </c>
      <c r="E260" s="16"/>
      <c r="F260" s="13"/>
      <c r="G260" s="8">
        <f>G261+G268</f>
        <v>2460</v>
      </c>
      <c r="H260" s="8">
        <f>H261+H268</f>
        <v>789.4000000000001</v>
      </c>
    </row>
    <row r="261" spans="1:8" ht="15.75">
      <c r="A261" s="9" t="s">
        <v>269</v>
      </c>
      <c r="B261" s="42" t="s">
        <v>281</v>
      </c>
      <c r="C261" s="16">
        <v>12</v>
      </c>
      <c r="D261" s="10" t="s">
        <v>6</v>
      </c>
      <c r="E261" s="10"/>
      <c r="F261" s="10"/>
      <c r="G261" s="8">
        <f>G262</f>
        <v>910</v>
      </c>
      <c r="H261" s="8">
        <f>H262</f>
        <v>303.8</v>
      </c>
    </row>
    <row r="262" spans="1:8" ht="28.5" customHeight="1">
      <c r="A262" s="11" t="s">
        <v>387</v>
      </c>
      <c r="B262" s="42" t="s">
        <v>281</v>
      </c>
      <c r="C262" s="16">
        <v>12</v>
      </c>
      <c r="D262" s="10" t="s">
        <v>6</v>
      </c>
      <c r="E262" s="10" t="s">
        <v>389</v>
      </c>
      <c r="F262" s="10"/>
      <c r="G262" s="8">
        <f>G263</f>
        <v>910</v>
      </c>
      <c r="H262" s="8">
        <f>H263</f>
        <v>303.8</v>
      </c>
    </row>
    <row r="263" spans="1:8" ht="16.5" customHeight="1">
      <c r="A263" s="11" t="s">
        <v>33</v>
      </c>
      <c r="B263" s="42" t="s">
        <v>281</v>
      </c>
      <c r="C263" s="16">
        <v>12</v>
      </c>
      <c r="D263" s="10" t="s">
        <v>6</v>
      </c>
      <c r="E263" s="10" t="s">
        <v>42</v>
      </c>
      <c r="F263" s="10"/>
      <c r="G263" s="8">
        <f>G264+G266</f>
        <v>910</v>
      </c>
      <c r="H263" s="8">
        <f>H264+H266</f>
        <v>303.8</v>
      </c>
    </row>
    <row r="264" spans="1:8" ht="45" customHeight="1">
      <c r="A264" s="12" t="s">
        <v>393</v>
      </c>
      <c r="B264" s="43"/>
      <c r="C264" s="18"/>
      <c r="D264" s="13"/>
      <c r="E264" s="13" t="s">
        <v>270</v>
      </c>
      <c r="F264" s="13"/>
      <c r="G264" s="14">
        <f>G265</f>
        <v>250</v>
      </c>
      <c r="H264" s="14">
        <f>H265</f>
        <v>58.2</v>
      </c>
    </row>
    <row r="265" spans="1:8" ht="44.25" customHeight="1">
      <c r="A265" s="12" t="s">
        <v>112</v>
      </c>
      <c r="B265" s="43"/>
      <c r="C265" s="18"/>
      <c r="D265" s="13"/>
      <c r="E265" s="13" t="s">
        <v>270</v>
      </c>
      <c r="F265" s="13" t="s">
        <v>113</v>
      </c>
      <c r="G265" s="14">
        <v>250</v>
      </c>
      <c r="H265" s="14">
        <v>58.2</v>
      </c>
    </row>
    <row r="266" spans="1:8" ht="17.25" customHeight="1">
      <c r="A266" s="12" t="s">
        <v>272</v>
      </c>
      <c r="B266" s="43" t="s">
        <v>281</v>
      </c>
      <c r="C266" s="18">
        <v>12</v>
      </c>
      <c r="D266" s="13" t="s">
        <v>6</v>
      </c>
      <c r="E266" s="13" t="s">
        <v>363</v>
      </c>
      <c r="F266" s="13"/>
      <c r="G266" s="14">
        <f>G267</f>
        <v>660</v>
      </c>
      <c r="H266" s="14">
        <f>H267</f>
        <v>245.6</v>
      </c>
    </row>
    <row r="267" spans="1:8" ht="45">
      <c r="A267" s="12" t="s">
        <v>112</v>
      </c>
      <c r="B267" s="43" t="s">
        <v>281</v>
      </c>
      <c r="C267" s="18">
        <v>12</v>
      </c>
      <c r="D267" s="13" t="s">
        <v>6</v>
      </c>
      <c r="E267" s="13" t="s">
        <v>363</v>
      </c>
      <c r="F267" s="13" t="s">
        <v>28</v>
      </c>
      <c r="G267" s="14">
        <f>660</f>
        <v>660</v>
      </c>
      <c r="H267" s="14">
        <v>245.6</v>
      </c>
    </row>
    <row r="268" spans="1:8" ht="14.25">
      <c r="A268" s="11" t="s">
        <v>271</v>
      </c>
      <c r="B268" s="42" t="s">
        <v>281</v>
      </c>
      <c r="C268" s="16">
        <v>12</v>
      </c>
      <c r="D268" s="10" t="s">
        <v>133</v>
      </c>
      <c r="E268" s="10"/>
      <c r="F268" s="10"/>
      <c r="G268" s="8">
        <f>G269</f>
        <v>1550</v>
      </c>
      <c r="H268" s="8">
        <f>H269</f>
        <v>485.6</v>
      </c>
    </row>
    <row r="269" spans="1:8" ht="27" customHeight="1">
      <c r="A269" s="11" t="s">
        <v>387</v>
      </c>
      <c r="B269" s="42" t="s">
        <v>281</v>
      </c>
      <c r="C269" s="16">
        <v>12</v>
      </c>
      <c r="D269" s="10" t="s">
        <v>133</v>
      </c>
      <c r="E269" s="10" t="s">
        <v>389</v>
      </c>
      <c r="F269" s="10"/>
      <c r="G269" s="8">
        <f>G270</f>
        <v>1550</v>
      </c>
      <c r="H269" s="8">
        <f>H270</f>
        <v>485.6</v>
      </c>
    </row>
    <row r="270" spans="1:8" ht="17.25" customHeight="1">
      <c r="A270" s="11" t="s">
        <v>33</v>
      </c>
      <c r="B270" s="42" t="s">
        <v>281</v>
      </c>
      <c r="C270" s="16">
        <v>12</v>
      </c>
      <c r="D270" s="10" t="s">
        <v>133</v>
      </c>
      <c r="E270" s="10" t="s">
        <v>42</v>
      </c>
      <c r="F270" s="10"/>
      <c r="G270" s="8">
        <f>G271+G273</f>
        <v>1550</v>
      </c>
      <c r="H270" s="8">
        <f>H271+H273</f>
        <v>485.6</v>
      </c>
    </row>
    <row r="271" spans="1:8" ht="30.75" customHeight="1">
      <c r="A271" s="65" t="s">
        <v>365</v>
      </c>
      <c r="B271" s="43" t="s">
        <v>281</v>
      </c>
      <c r="C271" s="18">
        <v>12</v>
      </c>
      <c r="D271" s="13" t="s">
        <v>133</v>
      </c>
      <c r="E271" s="13" t="s">
        <v>366</v>
      </c>
      <c r="F271" s="13"/>
      <c r="G271" s="14">
        <f>G272</f>
        <v>350</v>
      </c>
      <c r="H271" s="14">
        <f>H272</f>
        <v>21</v>
      </c>
    </row>
    <row r="272" spans="1:8" ht="47.25" customHeight="1">
      <c r="A272" s="12" t="s">
        <v>112</v>
      </c>
      <c r="B272" s="43" t="s">
        <v>281</v>
      </c>
      <c r="C272" s="18">
        <v>12</v>
      </c>
      <c r="D272" s="13" t="s">
        <v>133</v>
      </c>
      <c r="E272" s="13" t="s">
        <v>366</v>
      </c>
      <c r="F272" s="13" t="s">
        <v>113</v>
      </c>
      <c r="G272" s="14">
        <f>350</f>
        <v>350</v>
      </c>
      <c r="H272" s="14">
        <v>21</v>
      </c>
    </row>
    <row r="273" spans="1:8" ht="30">
      <c r="A273" s="12" t="s">
        <v>367</v>
      </c>
      <c r="B273" s="43" t="s">
        <v>281</v>
      </c>
      <c r="C273" s="18">
        <v>12</v>
      </c>
      <c r="D273" s="13" t="s">
        <v>133</v>
      </c>
      <c r="E273" s="13" t="s">
        <v>273</v>
      </c>
      <c r="F273" s="13"/>
      <c r="G273" s="14">
        <f>G274</f>
        <v>1200</v>
      </c>
      <c r="H273" s="14">
        <f>H274</f>
        <v>464.6</v>
      </c>
    </row>
    <row r="274" spans="1:8" ht="45" customHeight="1">
      <c r="A274" s="12" t="s">
        <v>112</v>
      </c>
      <c r="B274" s="43" t="s">
        <v>281</v>
      </c>
      <c r="C274" s="18">
        <v>12</v>
      </c>
      <c r="D274" s="13" t="s">
        <v>133</v>
      </c>
      <c r="E274" s="13" t="s">
        <v>273</v>
      </c>
      <c r="F274" s="13" t="s">
        <v>113</v>
      </c>
      <c r="G274" s="14">
        <f>1200</f>
        <v>1200</v>
      </c>
      <c r="H274" s="14">
        <v>464.6</v>
      </c>
    </row>
    <row r="275" spans="1:8" ht="47.25">
      <c r="A275" s="9" t="s">
        <v>282</v>
      </c>
      <c r="B275" s="10" t="s">
        <v>283</v>
      </c>
      <c r="C275" s="10"/>
      <c r="D275" s="10"/>
      <c r="E275" s="10"/>
      <c r="F275" s="10"/>
      <c r="G275" s="25">
        <f aca="true" t="shared" si="8" ref="G275:H278">G276</f>
        <v>190.8</v>
      </c>
      <c r="H275" s="25">
        <f t="shared" si="8"/>
        <v>190.8</v>
      </c>
    </row>
    <row r="276" spans="1:8" ht="61.5" customHeight="1">
      <c r="A276" s="15" t="s">
        <v>29</v>
      </c>
      <c r="B276" s="10" t="s">
        <v>283</v>
      </c>
      <c r="C276" s="10" t="s">
        <v>6</v>
      </c>
      <c r="D276" s="10" t="s">
        <v>30</v>
      </c>
      <c r="E276" s="10"/>
      <c r="F276" s="10"/>
      <c r="G276" s="8">
        <f t="shared" si="8"/>
        <v>190.8</v>
      </c>
      <c r="H276" s="8">
        <f t="shared" si="8"/>
        <v>190.8</v>
      </c>
    </row>
    <row r="277" spans="1:8" ht="16.5" customHeight="1">
      <c r="A277" s="11" t="s">
        <v>10</v>
      </c>
      <c r="B277" s="10" t="s">
        <v>283</v>
      </c>
      <c r="C277" s="10" t="s">
        <v>6</v>
      </c>
      <c r="D277" s="10" t="s">
        <v>30</v>
      </c>
      <c r="E277" s="10" t="s">
        <v>11</v>
      </c>
      <c r="F277" s="10"/>
      <c r="G277" s="8">
        <f t="shared" si="8"/>
        <v>190.8</v>
      </c>
      <c r="H277" s="8">
        <f t="shared" si="8"/>
        <v>190.8</v>
      </c>
    </row>
    <row r="278" spans="1:8" ht="17.25" customHeight="1">
      <c r="A278" s="11" t="s">
        <v>20</v>
      </c>
      <c r="B278" s="10" t="s">
        <v>283</v>
      </c>
      <c r="C278" s="10" t="s">
        <v>6</v>
      </c>
      <c r="D278" s="10" t="s">
        <v>30</v>
      </c>
      <c r="E278" s="10" t="s">
        <v>21</v>
      </c>
      <c r="F278" s="10"/>
      <c r="G278" s="8">
        <f t="shared" si="8"/>
        <v>190.8</v>
      </c>
      <c r="H278" s="8">
        <f t="shared" si="8"/>
        <v>190.8</v>
      </c>
    </row>
    <row r="279" spans="1:8" ht="30">
      <c r="A279" s="12" t="s">
        <v>31</v>
      </c>
      <c r="B279" s="13" t="s">
        <v>283</v>
      </c>
      <c r="C279" s="13" t="s">
        <v>6</v>
      </c>
      <c r="D279" s="13" t="s">
        <v>30</v>
      </c>
      <c r="E279" s="13" t="s">
        <v>32</v>
      </c>
      <c r="F279" s="13"/>
      <c r="G279" s="14">
        <f>G281+G280</f>
        <v>190.8</v>
      </c>
      <c r="H279" s="14">
        <f>H281+H280</f>
        <v>190.8</v>
      </c>
    </row>
    <row r="280" spans="1:8" ht="34.5" customHeight="1">
      <c r="A280" s="67" t="s">
        <v>377</v>
      </c>
      <c r="B280" s="13" t="s">
        <v>283</v>
      </c>
      <c r="C280" s="13" t="s">
        <v>6</v>
      </c>
      <c r="D280" s="13" t="s">
        <v>30</v>
      </c>
      <c r="E280" s="13" t="s">
        <v>32</v>
      </c>
      <c r="F280" s="13" t="s">
        <v>361</v>
      </c>
      <c r="G280" s="14">
        <f>20-0.5</f>
        <v>19.5</v>
      </c>
      <c r="H280" s="14">
        <f>20-0.5</f>
        <v>19.5</v>
      </c>
    </row>
    <row r="281" spans="1:8" ht="30">
      <c r="A281" s="12" t="s">
        <v>27</v>
      </c>
      <c r="B281" s="13" t="s">
        <v>283</v>
      </c>
      <c r="C281" s="13" t="s">
        <v>6</v>
      </c>
      <c r="D281" s="13" t="s">
        <v>30</v>
      </c>
      <c r="E281" s="13" t="s">
        <v>32</v>
      </c>
      <c r="F281" s="13" t="s">
        <v>28</v>
      </c>
      <c r="G281" s="14">
        <f>441.8-20-250.5</f>
        <v>171.3</v>
      </c>
      <c r="H281" s="14">
        <f>441.8-20-250.5</f>
        <v>171.3</v>
      </c>
    </row>
    <row r="282" spans="1:8" ht="31.5">
      <c r="A282" s="9" t="s">
        <v>284</v>
      </c>
      <c r="B282" s="10" t="s">
        <v>285</v>
      </c>
      <c r="C282" s="10"/>
      <c r="D282" s="10"/>
      <c r="E282" s="10"/>
      <c r="F282" s="10"/>
      <c r="G282" s="25">
        <f>G284+G291</f>
        <v>40500</v>
      </c>
      <c r="H282" s="25">
        <f>H284+H291</f>
        <v>22000</v>
      </c>
    </row>
    <row r="283" spans="1:8" ht="15.75">
      <c r="A283" s="6" t="s">
        <v>5</v>
      </c>
      <c r="B283" s="10" t="s">
        <v>285</v>
      </c>
      <c r="C283" s="7" t="s">
        <v>6</v>
      </c>
      <c r="D283" s="7" t="s">
        <v>7</v>
      </c>
      <c r="E283" s="10"/>
      <c r="F283" s="10"/>
      <c r="G283" s="8">
        <f aca="true" t="shared" si="9" ref="G283:H285">G284</f>
        <v>40150</v>
      </c>
      <c r="H283" s="8">
        <f t="shared" si="9"/>
        <v>22000</v>
      </c>
    </row>
    <row r="284" spans="1:8" ht="15.75">
      <c r="A284" s="15" t="s">
        <v>48</v>
      </c>
      <c r="B284" s="10" t="s">
        <v>285</v>
      </c>
      <c r="C284" s="10" t="s">
        <v>6</v>
      </c>
      <c r="D284" s="10" t="s">
        <v>49</v>
      </c>
      <c r="E284" s="10"/>
      <c r="F284" s="10"/>
      <c r="G284" s="8">
        <f t="shared" si="9"/>
        <v>40150</v>
      </c>
      <c r="H284" s="8">
        <f t="shared" si="9"/>
        <v>22000</v>
      </c>
    </row>
    <row r="285" spans="1:8" ht="17.25" customHeight="1">
      <c r="A285" s="11" t="s">
        <v>387</v>
      </c>
      <c r="B285" s="10" t="s">
        <v>285</v>
      </c>
      <c r="C285" s="10" t="s">
        <v>6</v>
      </c>
      <c r="D285" s="10" t="s">
        <v>49</v>
      </c>
      <c r="E285" s="10" t="s">
        <v>41</v>
      </c>
      <c r="F285" s="10"/>
      <c r="G285" s="8">
        <f t="shared" si="9"/>
        <v>40150</v>
      </c>
      <c r="H285" s="8">
        <f t="shared" si="9"/>
        <v>22000</v>
      </c>
    </row>
    <row r="286" spans="1:8" ht="15.75" customHeight="1">
      <c r="A286" s="11" t="s">
        <v>33</v>
      </c>
      <c r="B286" s="10" t="s">
        <v>285</v>
      </c>
      <c r="C286" s="10" t="s">
        <v>6</v>
      </c>
      <c r="D286" s="10" t="s">
        <v>49</v>
      </c>
      <c r="E286" s="10" t="s">
        <v>42</v>
      </c>
      <c r="F286" s="10"/>
      <c r="G286" s="8">
        <f>G287+G289</f>
        <v>40150</v>
      </c>
      <c r="H286" s="8">
        <f>H287+H289</f>
        <v>22000</v>
      </c>
    </row>
    <row r="287" spans="1:8" ht="60.75" customHeight="1">
      <c r="A287" s="12" t="s">
        <v>58</v>
      </c>
      <c r="B287" s="13" t="s">
        <v>285</v>
      </c>
      <c r="C287" s="13" t="s">
        <v>6</v>
      </c>
      <c r="D287" s="13" t="s">
        <v>49</v>
      </c>
      <c r="E287" s="13" t="s">
        <v>59</v>
      </c>
      <c r="F287" s="13"/>
      <c r="G287" s="14">
        <f>G288</f>
        <v>40000</v>
      </c>
      <c r="H287" s="14">
        <f>H288</f>
        <v>22000</v>
      </c>
    </row>
    <row r="288" spans="1:8" ht="15.75" customHeight="1">
      <c r="A288" s="17" t="s">
        <v>36</v>
      </c>
      <c r="B288" s="13" t="s">
        <v>285</v>
      </c>
      <c r="C288" s="13" t="s">
        <v>6</v>
      </c>
      <c r="D288" s="13" t="s">
        <v>49</v>
      </c>
      <c r="E288" s="13" t="s">
        <v>59</v>
      </c>
      <c r="F288" s="13" t="s">
        <v>38</v>
      </c>
      <c r="G288" s="14">
        <v>40000</v>
      </c>
      <c r="H288" s="14">
        <v>22000</v>
      </c>
    </row>
    <row r="289" spans="1:8" ht="18.75" customHeight="1">
      <c r="A289" s="22" t="s">
        <v>62</v>
      </c>
      <c r="B289" s="13" t="s">
        <v>285</v>
      </c>
      <c r="C289" s="13" t="s">
        <v>6</v>
      </c>
      <c r="D289" s="13" t="s">
        <v>49</v>
      </c>
      <c r="E289" s="13" t="s">
        <v>63</v>
      </c>
      <c r="F289" s="13"/>
      <c r="G289" s="14">
        <f>G290</f>
        <v>150</v>
      </c>
      <c r="H289" s="14">
        <f>H290</f>
        <v>0</v>
      </c>
    </row>
    <row r="290" spans="1:8" ht="89.25" customHeight="1">
      <c r="A290" s="12" t="s">
        <v>64</v>
      </c>
      <c r="B290" s="13" t="s">
        <v>285</v>
      </c>
      <c r="C290" s="13" t="s">
        <v>6</v>
      </c>
      <c r="D290" s="13" t="s">
        <v>49</v>
      </c>
      <c r="E290" s="13" t="s">
        <v>63</v>
      </c>
      <c r="F290" s="13" t="s">
        <v>65</v>
      </c>
      <c r="G290" s="14">
        <v>150</v>
      </c>
      <c r="H290" s="14">
        <v>0</v>
      </c>
    </row>
    <row r="291" spans="1:8" ht="29.25">
      <c r="A291" s="11" t="s">
        <v>274</v>
      </c>
      <c r="B291" s="10" t="s">
        <v>285</v>
      </c>
      <c r="C291" s="10" t="s">
        <v>49</v>
      </c>
      <c r="D291" s="10" t="s">
        <v>7</v>
      </c>
      <c r="E291" s="10"/>
      <c r="F291" s="13"/>
      <c r="G291" s="8">
        <f>G292</f>
        <v>350</v>
      </c>
      <c r="H291" s="8">
        <f>H292</f>
        <v>0</v>
      </c>
    </row>
    <row r="292" spans="1:8" ht="31.5">
      <c r="A292" s="15" t="s">
        <v>275</v>
      </c>
      <c r="B292" s="10" t="s">
        <v>285</v>
      </c>
      <c r="C292" s="10" t="s">
        <v>49</v>
      </c>
      <c r="D292" s="10" t="s">
        <v>6</v>
      </c>
      <c r="E292" s="10"/>
      <c r="F292" s="10"/>
      <c r="G292" s="8">
        <f>G295</f>
        <v>350</v>
      </c>
      <c r="H292" s="8">
        <f>H295</f>
        <v>0</v>
      </c>
    </row>
    <row r="293" spans="1:8" ht="17.25" customHeight="1">
      <c r="A293" s="11" t="s">
        <v>387</v>
      </c>
      <c r="B293" s="10" t="s">
        <v>285</v>
      </c>
      <c r="C293" s="10" t="s">
        <v>49</v>
      </c>
      <c r="D293" s="10" t="s">
        <v>6</v>
      </c>
      <c r="E293" s="10" t="s">
        <v>41</v>
      </c>
      <c r="F293" s="10"/>
      <c r="G293" s="8">
        <f aca="true" t="shared" si="10" ref="G293:H295">G294</f>
        <v>350</v>
      </c>
      <c r="H293" s="8">
        <f t="shared" si="10"/>
        <v>0</v>
      </c>
    </row>
    <row r="294" spans="1:8" ht="15.75" customHeight="1">
      <c r="A294" s="11" t="s">
        <v>33</v>
      </c>
      <c r="B294" s="10" t="s">
        <v>285</v>
      </c>
      <c r="C294" s="10" t="s">
        <v>49</v>
      </c>
      <c r="D294" s="10" t="s">
        <v>6</v>
      </c>
      <c r="E294" s="10" t="s">
        <v>42</v>
      </c>
      <c r="F294" s="10"/>
      <c r="G294" s="8">
        <f t="shared" si="10"/>
        <v>350</v>
      </c>
      <c r="H294" s="8">
        <f t="shared" si="10"/>
        <v>0</v>
      </c>
    </row>
    <row r="295" spans="1:8" ht="15">
      <c r="A295" s="12" t="s">
        <v>276</v>
      </c>
      <c r="B295" s="13" t="s">
        <v>285</v>
      </c>
      <c r="C295" s="13" t="s">
        <v>49</v>
      </c>
      <c r="D295" s="13" t="s">
        <v>6</v>
      </c>
      <c r="E295" s="13" t="s">
        <v>277</v>
      </c>
      <c r="F295" s="13"/>
      <c r="G295" s="14">
        <f t="shared" si="10"/>
        <v>350</v>
      </c>
      <c r="H295" s="14">
        <f t="shared" si="10"/>
        <v>0</v>
      </c>
    </row>
    <row r="296" spans="1:8" ht="15">
      <c r="A296" s="12" t="s">
        <v>276</v>
      </c>
      <c r="B296" s="13" t="s">
        <v>285</v>
      </c>
      <c r="C296" s="13" t="s">
        <v>49</v>
      </c>
      <c r="D296" s="13" t="s">
        <v>6</v>
      </c>
      <c r="E296" s="13" t="s">
        <v>277</v>
      </c>
      <c r="F296" s="13" t="s">
        <v>278</v>
      </c>
      <c r="G296" s="14">
        <v>350</v>
      </c>
      <c r="H296" s="14">
        <v>0</v>
      </c>
    </row>
    <row r="297" spans="1:8" ht="15.75">
      <c r="A297" s="9" t="s">
        <v>286</v>
      </c>
      <c r="B297" s="10" t="s">
        <v>293</v>
      </c>
      <c r="C297" s="13"/>
      <c r="D297" s="13"/>
      <c r="E297" s="13"/>
      <c r="F297" s="13"/>
      <c r="G297" s="25">
        <f>G298+G316</f>
        <v>8414</v>
      </c>
      <c r="H297" s="25">
        <f>H298+H316</f>
        <v>2513.1000000000004</v>
      </c>
    </row>
    <row r="298" spans="1:8" ht="15.75">
      <c r="A298" s="6" t="s">
        <v>5</v>
      </c>
      <c r="B298" s="10" t="s">
        <v>293</v>
      </c>
      <c r="C298" s="7" t="s">
        <v>6</v>
      </c>
      <c r="D298" s="7" t="s">
        <v>7</v>
      </c>
      <c r="E298" s="5"/>
      <c r="F298" s="5"/>
      <c r="G298" s="8">
        <f>G299+G311</f>
        <v>8414</v>
      </c>
      <c r="H298" s="8">
        <f>H299+H311</f>
        <v>2513.1000000000004</v>
      </c>
    </row>
    <row r="299" spans="1:8" ht="63">
      <c r="A299" s="15" t="s">
        <v>8</v>
      </c>
      <c r="B299" s="10" t="s">
        <v>293</v>
      </c>
      <c r="C299" s="10" t="s">
        <v>6</v>
      </c>
      <c r="D299" s="10" t="s">
        <v>9</v>
      </c>
      <c r="E299" s="10"/>
      <c r="F299" s="10"/>
      <c r="G299" s="8">
        <f>G300</f>
        <v>8104</v>
      </c>
      <c r="H299" s="8">
        <f>H300</f>
        <v>2203.1000000000004</v>
      </c>
    </row>
    <row r="300" spans="1:8" ht="17.25" customHeight="1">
      <c r="A300" s="11" t="s">
        <v>10</v>
      </c>
      <c r="B300" s="10" t="s">
        <v>293</v>
      </c>
      <c r="C300" s="10" t="s">
        <v>6</v>
      </c>
      <c r="D300" s="10" t="s">
        <v>9</v>
      </c>
      <c r="E300" s="10" t="s">
        <v>11</v>
      </c>
      <c r="F300" s="10"/>
      <c r="G300" s="8">
        <f>G301+G306</f>
        <v>8104</v>
      </c>
      <c r="H300" s="8">
        <f>H301+H306</f>
        <v>2203.1000000000004</v>
      </c>
    </row>
    <row r="301" spans="1:8" s="31" customFormat="1" ht="31.5" customHeight="1">
      <c r="A301" s="11" t="s">
        <v>12</v>
      </c>
      <c r="B301" s="10" t="s">
        <v>293</v>
      </c>
      <c r="C301" s="10" t="s">
        <v>6</v>
      </c>
      <c r="D301" s="10" t="s">
        <v>9</v>
      </c>
      <c r="E301" s="10" t="s">
        <v>13</v>
      </c>
      <c r="F301" s="10"/>
      <c r="G301" s="8">
        <f>G302+G304</f>
        <v>3614</v>
      </c>
      <c r="H301" s="8">
        <f>H302+H304</f>
        <v>1715.8000000000002</v>
      </c>
    </row>
    <row r="302" spans="1:8" ht="15">
      <c r="A302" s="12" t="s">
        <v>14</v>
      </c>
      <c r="B302" s="13" t="s">
        <v>293</v>
      </c>
      <c r="C302" s="13" t="s">
        <v>6</v>
      </c>
      <c r="D302" s="13" t="s">
        <v>9</v>
      </c>
      <c r="E302" s="13" t="s">
        <v>15</v>
      </c>
      <c r="F302" s="13"/>
      <c r="G302" s="14">
        <f>G303</f>
        <v>1426</v>
      </c>
      <c r="H302" s="14">
        <f>H303</f>
        <v>646.1</v>
      </c>
    </row>
    <row r="303" spans="1:8" ht="30">
      <c r="A303" s="12" t="s">
        <v>16</v>
      </c>
      <c r="B303" s="13" t="s">
        <v>293</v>
      </c>
      <c r="C303" s="13" t="s">
        <v>6</v>
      </c>
      <c r="D303" s="13" t="s">
        <v>9</v>
      </c>
      <c r="E303" s="13" t="s">
        <v>15</v>
      </c>
      <c r="F303" s="13" t="s">
        <v>17</v>
      </c>
      <c r="G303" s="14">
        <v>1426</v>
      </c>
      <c r="H303" s="14">
        <v>646.1</v>
      </c>
    </row>
    <row r="304" spans="1:8" ht="30">
      <c r="A304" s="12" t="s">
        <v>18</v>
      </c>
      <c r="B304" s="13" t="s">
        <v>293</v>
      </c>
      <c r="C304" s="13" t="s">
        <v>6</v>
      </c>
      <c r="D304" s="13" t="s">
        <v>9</v>
      </c>
      <c r="E304" s="13" t="s">
        <v>19</v>
      </c>
      <c r="F304" s="13"/>
      <c r="G304" s="14">
        <f>G305</f>
        <v>2188</v>
      </c>
      <c r="H304" s="14">
        <f>H305</f>
        <v>1069.7</v>
      </c>
    </row>
    <row r="305" spans="1:8" ht="30">
      <c r="A305" s="12" t="s">
        <v>16</v>
      </c>
      <c r="B305" s="13" t="s">
        <v>293</v>
      </c>
      <c r="C305" s="13" t="s">
        <v>6</v>
      </c>
      <c r="D305" s="13" t="s">
        <v>9</v>
      </c>
      <c r="E305" s="13" t="s">
        <v>19</v>
      </c>
      <c r="F305" s="13" t="s">
        <v>17</v>
      </c>
      <c r="G305" s="14">
        <v>2188</v>
      </c>
      <c r="H305" s="14">
        <v>1069.7</v>
      </c>
    </row>
    <row r="306" spans="1:8" ht="18.75" customHeight="1">
      <c r="A306" s="11" t="s">
        <v>20</v>
      </c>
      <c r="B306" s="10" t="s">
        <v>293</v>
      </c>
      <c r="C306" s="10" t="s">
        <v>6</v>
      </c>
      <c r="D306" s="10" t="s">
        <v>9</v>
      </c>
      <c r="E306" s="10" t="s">
        <v>21</v>
      </c>
      <c r="F306" s="13"/>
      <c r="G306" s="8">
        <f>G307</f>
        <v>4490</v>
      </c>
      <c r="H306" s="8">
        <f>H307</f>
        <v>487.29999999999995</v>
      </c>
    </row>
    <row r="307" spans="1:8" ht="15">
      <c r="A307" s="12" t="s">
        <v>22</v>
      </c>
      <c r="B307" s="13" t="s">
        <v>293</v>
      </c>
      <c r="C307" s="13" t="s">
        <v>6</v>
      </c>
      <c r="D307" s="13" t="s">
        <v>9</v>
      </c>
      <c r="E307" s="13" t="s">
        <v>295</v>
      </c>
      <c r="F307" s="13"/>
      <c r="G307" s="14">
        <f>G308+G309+G310</f>
        <v>4490</v>
      </c>
      <c r="H307" s="14">
        <f>H308+H309+H310</f>
        <v>487.29999999999995</v>
      </c>
    </row>
    <row r="308" spans="1:8" ht="45">
      <c r="A308" s="12" t="s">
        <v>23</v>
      </c>
      <c r="B308" s="13" t="s">
        <v>293</v>
      </c>
      <c r="C308" s="13" t="s">
        <v>6</v>
      </c>
      <c r="D308" s="13" t="s">
        <v>9</v>
      </c>
      <c r="E308" s="13" t="s">
        <v>295</v>
      </c>
      <c r="F308" s="13" t="s">
        <v>24</v>
      </c>
      <c r="G308" s="14">
        <v>3000</v>
      </c>
      <c r="H308" s="14">
        <v>0</v>
      </c>
    </row>
    <row r="309" spans="1:8" ht="30">
      <c r="A309" s="12" t="s">
        <v>25</v>
      </c>
      <c r="B309" s="13" t="s">
        <v>293</v>
      </c>
      <c r="C309" s="13" t="s">
        <v>6</v>
      </c>
      <c r="D309" s="13" t="s">
        <v>9</v>
      </c>
      <c r="E309" s="13" t="s">
        <v>295</v>
      </c>
      <c r="F309" s="13" t="s">
        <v>26</v>
      </c>
      <c r="G309" s="14">
        <v>200</v>
      </c>
      <c r="H309" s="14">
        <v>75.4</v>
      </c>
    </row>
    <row r="310" spans="1:8" ht="30">
      <c r="A310" s="12" t="s">
        <v>27</v>
      </c>
      <c r="B310" s="13" t="s">
        <v>293</v>
      </c>
      <c r="C310" s="13" t="s">
        <v>6</v>
      </c>
      <c r="D310" s="13" t="s">
        <v>9</v>
      </c>
      <c r="E310" s="13" t="s">
        <v>295</v>
      </c>
      <c r="F310" s="13" t="s">
        <v>28</v>
      </c>
      <c r="G310" s="14">
        <f>840+600-150</f>
        <v>1290</v>
      </c>
      <c r="H310" s="14">
        <v>411.9</v>
      </c>
    </row>
    <row r="311" spans="1:8" ht="15.75">
      <c r="A311" s="15" t="s">
        <v>48</v>
      </c>
      <c r="B311" s="10" t="s">
        <v>293</v>
      </c>
      <c r="C311" s="10" t="s">
        <v>6</v>
      </c>
      <c r="D311" s="10" t="s">
        <v>49</v>
      </c>
      <c r="E311" s="10"/>
      <c r="F311" s="10"/>
      <c r="G311" s="8">
        <f aca="true" t="shared" si="11" ref="G311:H314">G312</f>
        <v>310</v>
      </c>
      <c r="H311" s="8">
        <f t="shared" si="11"/>
        <v>310</v>
      </c>
    </row>
    <row r="312" spans="1:8" ht="28.5">
      <c r="A312" s="11" t="s">
        <v>387</v>
      </c>
      <c r="B312" s="10" t="s">
        <v>293</v>
      </c>
      <c r="C312" s="10" t="s">
        <v>6</v>
      </c>
      <c r="D312" s="10" t="s">
        <v>49</v>
      </c>
      <c r="E312" s="16">
        <v>6200000</v>
      </c>
      <c r="F312" s="10"/>
      <c r="G312" s="8">
        <f t="shared" si="11"/>
        <v>310</v>
      </c>
      <c r="H312" s="8">
        <f t="shared" si="11"/>
        <v>310</v>
      </c>
    </row>
    <row r="313" spans="1:8" ht="14.25">
      <c r="A313" s="11" t="s">
        <v>33</v>
      </c>
      <c r="B313" s="10" t="s">
        <v>293</v>
      </c>
      <c r="C313" s="10" t="s">
        <v>6</v>
      </c>
      <c r="D313" s="10" t="s">
        <v>49</v>
      </c>
      <c r="E313" s="16">
        <v>6290000</v>
      </c>
      <c r="F313" s="10"/>
      <c r="G313" s="8">
        <f t="shared" si="11"/>
        <v>310</v>
      </c>
      <c r="H313" s="8">
        <f t="shared" si="11"/>
        <v>310</v>
      </c>
    </row>
    <row r="314" spans="1:8" ht="30">
      <c r="A314" s="17" t="s">
        <v>35</v>
      </c>
      <c r="B314" s="13" t="s">
        <v>293</v>
      </c>
      <c r="C314" s="13" t="s">
        <v>6</v>
      </c>
      <c r="D314" s="13" t="s">
        <v>49</v>
      </c>
      <c r="E314" s="18">
        <v>6291306</v>
      </c>
      <c r="F314" s="13"/>
      <c r="G314" s="14">
        <f t="shared" si="11"/>
        <v>310</v>
      </c>
      <c r="H314" s="14">
        <f t="shared" si="11"/>
        <v>310</v>
      </c>
    </row>
    <row r="315" spans="1:8" ht="15">
      <c r="A315" s="17" t="s">
        <v>36</v>
      </c>
      <c r="B315" s="13" t="s">
        <v>293</v>
      </c>
      <c r="C315" s="13" t="s">
        <v>6</v>
      </c>
      <c r="D315" s="13" t="s">
        <v>49</v>
      </c>
      <c r="E315" s="13" t="s">
        <v>37</v>
      </c>
      <c r="F315" s="13" t="s">
        <v>38</v>
      </c>
      <c r="G315" s="14">
        <v>310</v>
      </c>
      <c r="H315" s="14">
        <v>310</v>
      </c>
    </row>
    <row r="316" spans="1:8" ht="13.5" customHeight="1" hidden="1" outlineLevel="2">
      <c r="A316" s="11" t="s">
        <v>271</v>
      </c>
      <c r="B316" s="10" t="s">
        <v>293</v>
      </c>
      <c r="C316" s="16">
        <v>12</v>
      </c>
      <c r="D316" s="10" t="s">
        <v>133</v>
      </c>
      <c r="E316" s="10"/>
      <c r="F316" s="10"/>
      <c r="G316" s="8">
        <f aca="true" t="shared" si="12" ref="G316:H319">G317</f>
        <v>0</v>
      </c>
      <c r="H316" s="8">
        <f t="shared" si="12"/>
        <v>0</v>
      </c>
    </row>
    <row r="317" spans="1:8" ht="12.75" customHeight="1" hidden="1" outlineLevel="2">
      <c r="A317" s="19" t="s">
        <v>33</v>
      </c>
      <c r="B317" s="10" t="s">
        <v>293</v>
      </c>
      <c r="C317" s="16">
        <v>12</v>
      </c>
      <c r="D317" s="10" t="s">
        <v>133</v>
      </c>
      <c r="E317" s="10" t="s">
        <v>41</v>
      </c>
      <c r="F317" s="10"/>
      <c r="G317" s="8">
        <f t="shared" si="12"/>
        <v>0</v>
      </c>
      <c r="H317" s="8">
        <f t="shared" si="12"/>
        <v>0</v>
      </c>
    </row>
    <row r="318" spans="1:8" ht="15" customHeight="1" hidden="1" outlineLevel="2">
      <c r="A318" s="19" t="s">
        <v>34</v>
      </c>
      <c r="B318" s="10" t="s">
        <v>293</v>
      </c>
      <c r="C318" s="16">
        <v>12</v>
      </c>
      <c r="D318" s="10" t="s">
        <v>133</v>
      </c>
      <c r="E318" s="10" t="s">
        <v>42</v>
      </c>
      <c r="F318" s="10"/>
      <c r="G318" s="8">
        <f t="shared" si="12"/>
        <v>0</v>
      </c>
      <c r="H318" s="8">
        <f t="shared" si="12"/>
        <v>0</v>
      </c>
    </row>
    <row r="319" spans="1:8" ht="30" hidden="1" outlineLevel="2">
      <c r="A319" s="12" t="s">
        <v>272</v>
      </c>
      <c r="B319" s="13" t="s">
        <v>293</v>
      </c>
      <c r="C319" s="18">
        <v>12</v>
      </c>
      <c r="D319" s="13" t="s">
        <v>133</v>
      </c>
      <c r="E319" s="13" t="s">
        <v>273</v>
      </c>
      <c r="F319" s="13"/>
      <c r="G319" s="14">
        <f t="shared" si="12"/>
        <v>0</v>
      </c>
      <c r="H319" s="14">
        <f t="shared" si="12"/>
        <v>0</v>
      </c>
    </row>
    <row r="320" spans="1:8" ht="30" hidden="1" outlineLevel="2">
      <c r="A320" s="12" t="s">
        <v>27</v>
      </c>
      <c r="B320" s="13" t="s">
        <v>293</v>
      </c>
      <c r="C320" s="18">
        <v>12</v>
      </c>
      <c r="D320" s="13" t="s">
        <v>133</v>
      </c>
      <c r="E320" s="13" t="s">
        <v>273</v>
      </c>
      <c r="F320" s="13" t="s">
        <v>28</v>
      </c>
      <c r="G320" s="14">
        <f>600-600</f>
        <v>0</v>
      </c>
      <c r="H320" s="14">
        <f>600-600</f>
        <v>0</v>
      </c>
    </row>
    <row r="321" spans="1:8" ht="47.25" collapsed="1">
      <c r="A321" s="9" t="s">
        <v>362</v>
      </c>
      <c r="B321" s="44" t="s">
        <v>287</v>
      </c>
      <c r="C321" s="36"/>
      <c r="D321" s="36"/>
      <c r="E321" s="36"/>
      <c r="F321" s="36"/>
      <c r="G321" s="40">
        <f>G332+G322</f>
        <v>46866.5</v>
      </c>
      <c r="H321" s="40">
        <f>H332+H322</f>
        <v>18736.6</v>
      </c>
    </row>
    <row r="322" spans="1:8" ht="15.75">
      <c r="A322" s="6" t="s">
        <v>5</v>
      </c>
      <c r="B322" s="44" t="s">
        <v>287</v>
      </c>
      <c r="C322" s="7" t="s">
        <v>6</v>
      </c>
      <c r="D322" s="7" t="s">
        <v>7</v>
      </c>
      <c r="E322" s="36"/>
      <c r="F322" s="36"/>
      <c r="G322" s="40">
        <f aca="true" t="shared" si="13" ref="G322:H325">G323</f>
        <v>10653.8</v>
      </c>
      <c r="H322" s="40">
        <f t="shared" si="13"/>
        <v>4377.5</v>
      </c>
    </row>
    <row r="323" spans="1:8" ht="15.75">
      <c r="A323" s="15" t="s">
        <v>48</v>
      </c>
      <c r="B323" s="44" t="s">
        <v>287</v>
      </c>
      <c r="C323" s="10" t="s">
        <v>6</v>
      </c>
      <c r="D323" s="10" t="s">
        <v>49</v>
      </c>
      <c r="E323" s="10"/>
      <c r="F323" s="10"/>
      <c r="G323" s="8">
        <f t="shared" si="13"/>
        <v>10653.8</v>
      </c>
      <c r="H323" s="8">
        <f t="shared" si="13"/>
        <v>4377.5</v>
      </c>
    </row>
    <row r="324" spans="1:8" ht="42.75">
      <c r="A324" s="19" t="s">
        <v>50</v>
      </c>
      <c r="B324" s="44" t="s">
        <v>287</v>
      </c>
      <c r="C324" s="10" t="s">
        <v>6</v>
      </c>
      <c r="D324" s="10" t="s">
        <v>49</v>
      </c>
      <c r="E324" s="10" t="s">
        <v>51</v>
      </c>
      <c r="F324" s="10"/>
      <c r="G324" s="8">
        <f t="shared" si="13"/>
        <v>10653.8</v>
      </c>
      <c r="H324" s="8">
        <f t="shared" si="13"/>
        <v>4377.5</v>
      </c>
    </row>
    <row r="325" spans="1:8" ht="57">
      <c r="A325" s="20" t="s">
        <v>321</v>
      </c>
      <c r="B325" s="44" t="s">
        <v>287</v>
      </c>
      <c r="C325" s="10" t="s">
        <v>6</v>
      </c>
      <c r="D325" s="10" t="s">
        <v>49</v>
      </c>
      <c r="E325" s="16">
        <v>3130000</v>
      </c>
      <c r="F325" s="10"/>
      <c r="G325" s="8">
        <f t="shared" si="13"/>
        <v>10653.8</v>
      </c>
      <c r="H325" s="8">
        <f t="shared" si="13"/>
        <v>4377.5</v>
      </c>
    </row>
    <row r="326" spans="1:8" ht="18" customHeight="1">
      <c r="A326" s="21" t="s">
        <v>52</v>
      </c>
      <c r="B326" s="45" t="s">
        <v>287</v>
      </c>
      <c r="C326" s="13" t="s">
        <v>6</v>
      </c>
      <c r="D326" s="13" t="s">
        <v>49</v>
      </c>
      <c r="E326" s="18">
        <v>3131290</v>
      </c>
      <c r="F326" s="13"/>
      <c r="G326" s="14">
        <f>G327+G328+G329+G331+G330</f>
        <v>10653.8</v>
      </c>
      <c r="H326" s="14">
        <f>H327+H328+H329+H331+H330</f>
        <v>4377.5</v>
      </c>
    </row>
    <row r="327" spans="1:8" ht="30" customHeight="1">
      <c r="A327" s="12" t="s">
        <v>53</v>
      </c>
      <c r="B327" s="45" t="s">
        <v>287</v>
      </c>
      <c r="C327" s="13" t="s">
        <v>6</v>
      </c>
      <c r="D327" s="13" t="s">
        <v>49</v>
      </c>
      <c r="E327" s="18">
        <v>3131290</v>
      </c>
      <c r="F327" s="13" t="s">
        <v>54</v>
      </c>
      <c r="G327" s="14">
        <f>5242.7+80.3+930.3</f>
        <v>6253.3</v>
      </c>
      <c r="H327" s="14">
        <v>2275.2</v>
      </c>
    </row>
    <row r="328" spans="1:8" ht="30" customHeight="1">
      <c r="A328" s="12" t="s">
        <v>25</v>
      </c>
      <c r="B328" s="45" t="s">
        <v>287</v>
      </c>
      <c r="C328" s="13" t="s">
        <v>6</v>
      </c>
      <c r="D328" s="13" t="s">
        <v>49</v>
      </c>
      <c r="E328" s="18">
        <v>3131290</v>
      </c>
      <c r="F328" s="13" t="s">
        <v>26</v>
      </c>
      <c r="G328" s="14">
        <f>65+40+10</f>
        <v>115</v>
      </c>
      <c r="H328" s="14">
        <v>17.2</v>
      </c>
    </row>
    <row r="329" spans="1:8" ht="30">
      <c r="A329" s="12" t="s">
        <v>27</v>
      </c>
      <c r="B329" s="45" t="s">
        <v>287</v>
      </c>
      <c r="C329" s="13" t="s">
        <v>6</v>
      </c>
      <c r="D329" s="13" t="s">
        <v>49</v>
      </c>
      <c r="E329" s="18">
        <v>3131290</v>
      </c>
      <c r="F329" s="13" t="s">
        <v>28</v>
      </c>
      <c r="G329" s="14">
        <f>645+2150+1100+200-10</f>
        <v>4085</v>
      </c>
      <c r="H329" s="14">
        <v>1886.1</v>
      </c>
    </row>
    <row r="330" spans="1:8" ht="15">
      <c r="A330" s="48" t="s">
        <v>371</v>
      </c>
      <c r="B330" s="45" t="s">
        <v>287</v>
      </c>
      <c r="C330" s="13" t="s">
        <v>6</v>
      </c>
      <c r="D330" s="13" t="s">
        <v>49</v>
      </c>
      <c r="E330" s="18">
        <v>3131290</v>
      </c>
      <c r="F330" s="13" t="s">
        <v>370</v>
      </c>
      <c r="G330" s="14">
        <v>200</v>
      </c>
      <c r="H330" s="14">
        <v>199</v>
      </c>
    </row>
    <row r="331" spans="1:8" ht="15">
      <c r="A331" s="12" t="s">
        <v>55</v>
      </c>
      <c r="B331" s="45" t="s">
        <v>287</v>
      </c>
      <c r="C331" s="13" t="s">
        <v>6</v>
      </c>
      <c r="D331" s="13" t="s">
        <v>49</v>
      </c>
      <c r="E331" s="18">
        <v>3131290</v>
      </c>
      <c r="F331" s="13" t="s">
        <v>56</v>
      </c>
      <c r="G331" s="14">
        <f>0.5</f>
        <v>0.5</v>
      </c>
      <c r="H331" s="14">
        <v>0</v>
      </c>
    </row>
    <row r="332" spans="1:8" ht="15.75">
      <c r="A332" s="6" t="s">
        <v>228</v>
      </c>
      <c r="B332" s="44" t="s">
        <v>287</v>
      </c>
      <c r="C332" s="10" t="s">
        <v>70</v>
      </c>
      <c r="D332" s="10" t="s">
        <v>7</v>
      </c>
      <c r="E332" s="10"/>
      <c r="F332" s="10"/>
      <c r="G332" s="8">
        <f>G338+G333</f>
        <v>36212.7</v>
      </c>
      <c r="H332" s="8">
        <f>H338+H333</f>
        <v>14359.099999999999</v>
      </c>
    </row>
    <row r="333" spans="1:8" ht="15">
      <c r="A333" s="22" t="s">
        <v>229</v>
      </c>
      <c r="B333" s="44" t="s">
        <v>287</v>
      </c>
      <c r="C333" s="10" t="s">
        <v>70</v>
      </c>
      <c r="D333" s="10" t="s">
        <v>6</v>
      </c>
      <c r="E333" s="10"/>
      <c r="F333" s="10"/>
      <c r="G333" s="8">
        <f aca="true" t="shared" si="14" ref="G333:H336">G334</f>
        <v>7500</v>
      </c>
      <c r="H333" s="8">
        <f t="shared" si="14"/>
        <v>3390.8</v>
      </c>
    </row>
    <row r="334" spans="1:8" ht="16.5" customHeight="1">
      <c r="A334" s="11" t="s">
        <v>387</v>
      </c>
      <c r="B334" s="44" t="s">
        <v>287</v>
      </c>
      <c r="C334" s="10" t="s">
        <v>70</v>
      </c>
      <c r="D334" s="10" t="s">
        <v>6</v>
      </c>
      <c r="E334" s="10" t="s">
        <v>41</v>
      </c>
      <c r="F334" s="10"/>
      <c r="G334" s="8">
        <f t="shared" si="14"/>
        <v>7500</v>
      </c>
      <c r="H334" s="8">
        <f t="shared" si="14"/>
        <v>3390.8</v>
      </c>
    </row>
    <row r="335" spans="1:8" ht="16.5" customHeight="1">
      <c r="A335" s="11" t="s">
        <v>33</v>
      </c>
      <c r="B335" s="44" t="s">
        <v>287</v>
      </c>
      <c r="C335" s="10" t="s">
        <v>70</v>
      </c>
      <c r="D335" s="10" t="s">
        <v>6</v>
      </c>
      <c r="E335" s="10" t="s">
        <v>42</v>
      </c>
      <c r="F335" s="10"/>
      <c r="G335" s="8">
        <f t="shared" si="14"/>
        <v>7500</v>
      </c>
      <c r="H335" s="8">
        <f t="shared" si="14"/>
        <v>3390.8</v>
      </c>
    </row>
    <row r="336" spans="1:8" ht="15">
      <c r="A336" s="12" t="s">
        <v>230</v>
      </c>
      <c r="B336" s="44" t="s">
        <v>287</v>
      </c>
      <c r="C336" s="13" t="s">
        <v>70</v>
      </c>
      <c r="D336" s="13" t="s">
        <v>6</v>
      </c>
      <c r="E336" s="13" t="s">
        <v>231</v>
      </c>
      <c r="F336" s="13"/>
      <c r="G336" s="14">
        <f t="shared" si="14"/>
        <v>7500</v>
      </c>
      <c r="H336" s="14">
        <f t="shared" si="14"/>
        <v>3390.8</v>
      </c>
    </row>
    <row r="337" spans="1:8" ht="15">
      <c r="A337" s="12" t="s">
        <v>232</v>
      </c>
      <c r="B337" s="44" t="s">
        <v>287</v>
      </c>
      <c r="C337" s="13" t="s">
        <v>70</v>
      </c>
      <c r="D337" s="13" t="s">
        <v>6</v>
      </c>
      <c r="E337" s="13" t="s">
        <v>231</v>
      </c>
      <c r="F337" s="13" t="s">
        <v>233</v>
      </c>
      <c r="G337" s="14">
        <v>7500</v>
      </c>
      <c r="H337" s="14">
        <v>3390.8</v>
      </c>
    </row>
    <row r="338" spans="1:8" ht="14.25">
      <c r="A338" s="11" t="s">
        <v>234</v>
      </c>
      <c r="B338" s="44" t="s">
        <v>287</v>
      </c>
      <c r="C338" s="10" t="s">
        <v>70</v>
      </c>
      <c r="D338" s="10" t="s">
        <v>9</v>
      </c>
      <c r="E338" s="10"/>
      <c r="F338" s="10"/>
      <c r="G338" s="8">
        <f>G339+G373</f>
        <v>28712.7</v>
      </c>
      <c r="H338" s="8">
        <f>H339+H373</f>
        <v>10968.299999999997</v>
      </c>
    </row>
    <row r="339" spans="1:8" ht="42.75">
      <c r="A339" s="19" t="s">
        <v>50</v>
      </c>
      <c r="B339" s="44" t="s">
        <v>287</v>
      </c>
      <c r="C339" s="10" t="s">
        <v>70</v>
      </c>
      <c r="D339" s="10" t="s">
        <v>9</v>
      </c>
      <c r="E339" s="10" t="s">
        <v>51</v>
      </c>
      <c r="F339" s="10"/>
      <c r="G339" s="8">
        <f>G340+G352</f>
        <v>26712.7</v>
      </c>
      <c r="H339" s="8">
        <f>H340+H352</f>
        <v>10341.299999999997</v>
      </c>
    </row>
    <row r="340" spans="1:8" ht="88.5" customHeight="1">
      <c r="A340" s="19" t="s">
        <v>336</v>
      </c>
      <c r="B340" s="44" t="s">
        <v>287</v>
      </c>
      <c r="C340" s="10" t="s">
        <v>70</v>
      </c>
      <c r="D340" s="10" t="s">
        <v>9</v>
      </c>
      <c r="E340" s="16">
        <v>3110000</v>
      </c>
      <c r="F340" s="28"/>
      <c r="G340" s="8">
        <f>G341+G343+G346+G349</f>
        <v>21591</v>
      </c>
      <c r="H340" s="8">
        <f>H341+H343+H346+H349</f>
        <v>8811.499999999998</v>
      </c>
    </row>
    <row r="341" spans="1:8" ht="44.25" customHeight="1">
      <c r="A341" s="22" t="s">
        <v>235</v>
      </c>
      <c r="B341" s="45" t="s">
        <v>287</v>
      </c>
      <c r="C341" s="13" t="s">
        <v>70</v>
      </c>
      <c r="D341" s="13" t="s">
        <v>9</v>
      </c>
      <c r="E341" s="18">
        <v>3111519</v>
      </c>
      <c r="F341" s="29"/>
      <c r="G341" s="14">
        <f>G342</f>
        <v>332</v>
      </c>
      <c r="H341" s="14">
        <f>H342</f>
        <v>77.4</v>
      </c>
    </row>
    <row r="342" spans="1:8" ht="30">
      <c r="A342" s="12" t="s">
        <v>122</v>
      </c>
      <c r="B342" s="45" t="s">
        <v>287</v>
      </c>
      <c r="C342" s="13" t="s">
        <v>70</v>
      </c>
      <c r="D342" s="13" t="s">
        <v>9</v>
      </c>
      <c r="E342" s="18">
        <v>3111519</v>
      </c>
      <c r="F342" s="18">
        <v>323</v>
      </c>
      <c r="G342" s="14">
        <v>332</v>
      </c>
      <c r="H342" s="14">
        <v>77.4</v>
      </c>
    </row>
    <row r="343" spans="1:8" ht="30">
      <c r="A343" s="12" t="s">
        <v>236</v>
      </c>
      <c r="B343" s="45" t="s">
        <v>287</v>
      </c>
      <c r="C343" s="13" t="s">
        <v>70</v>
      </c>
      <c r="D343" s="13" t="s">
        <v>9</v>
      </c>
      <c r="E343" s="18">
        <v>3111530</v>
      </c>
      <c r="F343" s="29"/>
      <c r="G343" s="14">
        <f>G344+G345</f>
        <v>10450</v>
      </c>
      <c r="H343" s="14">
        <f>H344+H345</f>
        <v>4160.099999999999</v>
      </c>
    </row>
    <row r="344" spans="1:8" ht="30">
      <c r="A344" s="12" t="s">
        <v>27</v>
      </c>
      <c r="B344" s="45" t="s">
        <v>287</v>
      </c>
      <c r="C344" s="13" t="s">
        <v>70</v>
      </c>
      <c r="D344" s="13" t="s">
        <v>9</v>
      </c>
      <c r="E344" s="18">
        <v>3111530</v>
      </c>
      <c r="F344" s="13" t="s">
        <v>28</v>
      </c>
      <c r="G344" s="14">
        <v>150</v>
      </c>
      <c r="H344" s="14">
        <v>55.2</v>
      </c>
    </row>
    <row r="345" spans="1:8" ht="30">
      <c r="A345" s="21" t="s">
        <v>237</v>
      </c>
      <c r="B345" s="45" t="s">
        <v>287</v>
      </c>
      <c r="C345" s="13" t="s">
        <v>70</v>
      </c>
      <c r="D345" s="13" t="s">
        <v>9</v>
      </c>
      <c r="E345" s="18">
        <v>3111530</v>
      </c>
      <c r="F345" s="13" t="s">
        <v>238</v>
      </c>
      <c r="G345" s="14">
        <f>10600-300</f>
        <v>10300</v>
      </c>
      <c r="H345" s="14">
        <v>4104.9</v>
      </c>
    </row>
    <row r="346" spans="1:8" ht="30">
      <c r="A346" s="21" t="s">
        <v>239</v>
      </c>
      <c r="B346" s="45" t="s">
        <v>287</v>
      </c>
      <c r="C346" s="13" t="s">
        <v>70</v>
      </c>
      <c r="D346" s="13" t="s">
        <v>9</v>
      </c>
      <c r="E346" s="18">
        <v>3111650</v>
      </c>
      <c r="F346" s="13"/>
      <c r="G346" s="14">
        <f>G347+G348</f>
        <v>10455</v>
      </c>
      <c r="H346" s="14">
        <f>H347+H348</f>
        <v>4442.4</v>
      </c>
    </row>
    <row r="347" spans="1:8" ht="30">
      <c r="A347" s="12" t="s">
        <v>27</v>
      </c>
      <c r="B347" s="45" t="s">
        <v>287</v>
      </c>
      <c r="C347" s="13" t="s">
        <v>70</v>
      </c>
      <c r="D347" s="13" t="s">
        <v>9</v>
      </c>
      <c r="E347" s="18">
        <v>3111650</v>
      </c>
      <c r="F347" s="13" t="s">
        <v>28</v>
      </c>
      <c r="G347" s="14">
        <v>115</v>
      </c>
      <c r="H347" s="14">
        <v>47.4</v>
      </c>
    </row>
    <row r="348" spans="1:8" ht="30">
      <c r="A348" s="21" t="s">
        <v>237</v>
      </c>
      <c r="B348" s="45" t="s">
        <v>287</v>
      </c>
      <c r="C348" s="13" t="s">
        <v>70</v>
      </c>
      <c r="D348" s="13" t="s">
        <v>9</v>
      </c>
      <c r="E348" s="18">
        <v>3111650</v>
      </c>
      <c r="F348" s="13" t="s">
        <v>238</v>
      </c>
      <c r="G348" s="14">
        <v>10340</v>
      </c>
      <c r="H348" s="14">
        <v>4395</v>
      </c>
    </row>
    <row r="349" spans="1:8" ht="17.25" customHeight="1">
      <c r="A349" s="21" t="s">
        <v>240</v>
      </c>
      <c r="B349" s="45" t="s">
        <v>287</v>
      </c>
      <c r="C349" s="13" t="s">
        <v>70</v>
      </c>
      <c r="D349" s="13" t="s">
        <v>9</v>
      </c>
      <c r="E349" s="18">
        <v>3111651</v>
      </c>
      <c r="F349" s="13"/>
      <c r="G349" s="14">
        <f>G350+G351</f>
        <v>354</v>
      </c>
      <c r="H349" s="14">
        <f>H350+H351</f>
        <v>131.6</v>
      </c>
    </row>
    <row r="350" spans="1:8" ht="30">
      <c r="A350" s="12" t="s">
        <v>27</v>
      </c>
      <c r="B350" s="45" t="s">
        <v>287</v>
      </c>
      <c r="C350" s="13" t="s">
        <v>70</v>
      </c>
      <c r="D350" s="13" t="s">
        <v>9</v>
      </c>
      <c r="E350" s="18">
        <v>3111651</v>
      </c>
      <c r="F350" s="13" t="s">
        <v>28</v>
      </c>
      <c r="G350" s="14">
        <v>2</v>
      </c>
      <c r="H350" s="14">
        <v>0.7</v>
      </c>
    </row>
    <row r="351" spans="1:8" ht="30">
      <c r="A351" s="21" t="s">
        <v>237</v>
      </c>
      <c r="B351" s="45" t="s">
        <v>287</v>
      </c>
      <c r="C351" s="13" t="s">
        <v>70</v>
      </c>
      <c r="D351" s="13" t="s">
        <v>9</v>
      </c>
      <c r="E351" s="18">
        <v>3111651</v>
      </c>
      <c r="F351" s="13" t="s">
        <v>238</v>
      </c>
      <c r="G351" s="14">
        <v>352</v>
      </c>
      <c r="H351" s="14">
        <v>130.9</v>
      </c>
    </row>
    <row r="352" spans="1:8" ht="74.25" customHeight="1">
      <c r="A352" s="20" t="s">
        <v>337</v>
      </c>
      <c r="B352" s="44" t="s">
        <v>287</v>
      </c>
      <c r="C352" s="10" t="s">
        <v>70</v>
      </c>
      <c r="D352" s="10" t="s">
        <v>9</v>
      </c>
      <c r="E352" s="16">
        <v>3120000</v>
      </c>
      <c r="F352" s="10"/>
      <c r="G352" s="8">
        <f>G353+G355+G358+G361+G364+G367+G370</f>
        <v>5121.7</v>
      </c>
      <c r="H352" s="8">
        <f>H353+H355+H358+H361+H364+H367+H370</f>
        <v>1529.8</v>
      </c>
    </row>
    <row r="353" spans="1:8" ht="30">
      <c r="A353" s="21" t="s">
        <v>241</v>
      </c>
      <c r="B353" s="45" t="s">
        <v>287</v>
      </c>
      <c r="C353" s="13" t="s">
        <v>70</v>
      </c>
      <c r="D353" s="13" t="s">
        <v>9</v>
      </c>
      <c r="E353" s="18">
        <v>3121652</v>
      </c>
      <c r="F353" s="13"/>
      <c r="G353" s="14">
        <f>G354</f>
        <v>3200.9</v>
      </c>
      <c r="H353" s="14">
        <f>H354</f>
        <v>1208.9</v>
      </c>
    </row>
    <row r="354" spans="1:8" ht="30">
      <c r="A354" s="21" t="s">
        <v>237</v>
      </c>
      <c r="B354" s="45" t="s">
        <v>287</v>
      </c>
      <c r="C354" s="13" t="s">
        <v>70</v>
      </c>
      <c r="D354" s="13" t="s">
        <v>9</v>
      </c>
      <c r="E354" s="18">
        <v>3121652</v>
      </c>
      <c r="F354" s="13" t="s">
        <v>238</v>
      </c>
      <c r="G354" s="14">
        <v>3200.9</v>
      </c>
      <c r="H354" s="14">
        <v>1208.9</v>
      </c>
    </row>
    <row r="355" spans="1:8" ht="45">
      <c r="A355" s="21" t="s">
        <v>242</v>
      </c>
      <c r="B355" s="45" t="s">
        <v>287</v>
      </c>
      <c r="C355" s="13" t="s">
        <v>70</v>
      </c>
      <c r="D355" s="13" t="s">
        <v>9</v>
      </c>
      <c r="E355" s="18">
        <v>3121653</v>
      </c>
      <c r="F355" s="13"/>
      <c r="G355" s="14">
        <f>G356+G357</f>
        <v>201.5</v>
      </c>
      <c r="H355" s="14">
        <f>H356+H357</f>
        <v>0</v>
      </c>
    </row>
    <row r="356" spans="1:8" ht="30">
      <c r="A356" s="12" t="s">
        <v>27</v>
      </c>
      <c r="B356" s="45" t="s">
        <v>287</v>
      </c>
      <c r="C356" s="13" t="s">
        <v>70</v>
      </c>
      <c r="D356" s="13" t="s">
        <v>9</v>
      </c>
      <c r="E356" s="18">
        <v>3121653</v>
      </c>
      <c r="F356" s="13" t="s">
        <v>28</v>
      </c>
      <c r="G356" s="14">
        <v>1.5</v>
      </c>
      <c r="H356" s="14">
        <v>0</v>
      </c>
    </row>
    <row r="357" spans="1:8" ht="30">
      <c r="A357" s="21" t="s">
        <v>237</v>
      </c>
      <c r="B357" s="45" t="s">
        <v>287</v>
      </c>
      <c r="C357" s="13" t="s">
        <v>70</v>
      </c>
      <c r="D357" s="13" t="s">
        <v>9</v>
      </c>
      <c r="E357" s="18">
        <v>3121653</v>
      </c>
      <c r="F357" s="13" t="s">
        <v>238</v>
      </c>
      <c r="G357" s="14">
        <v>200</v>
      </c>
      <c r="H357" s="14">
        <v>0</v>
      </c>
    </row>
    <row r="358" spans="1:8" ht="45">
      <c r="A358" s="21" t="s">
        <v>243</v>
      </c>
      <c r="B358" s="45" t="s">
        <v>287</v>
      </c>
      <c r="C358" s="13" t="s">
        <v>70</v>
      </c>
      <c r="D358" s="13" t="s">
        <v>9</v>
      </c>
      <c r="E358" s="18">
        <v>3121654</v>
      </c>
      <c r="F358" s="13"/>
      <c r="G358" s="14">
        <f>G359+G360</f>
        <v>704</v>
      </c>
      <c r="H358" s="14">
        <f>H359+H360</f>
        <v>0</v>
      </c>
    </row>
    <row r="359" spans="1:8" ht="30">
      <c r="A359" s="12" t="s">
        <v>27</v>
      </c>
      <c r="B359" s="45" t="s">
        <v>287</v>
      </c>
      <c r="C359" s="13" t="s">
        <v>70</v>
      </c>
      <c r="D359" s="13" t="s">
        <v>9</v>
      </c>
      <c r="E359" s="18">
        <v>3121654</v>
      </c>
      <c r="F359" s="13" t="s">
        <v>28</v>
      </c>
      <c r="G359" s="14">
        <v>4</v>
      </c>
      <c r="H359" s="14">
        <v>0</v>
      </c>
    </row>
    <row r="360" spans="1:8" ht="30">
      <c r="A360" s="21" t="s">
        <v>237</v>
      </c>
      <c r="B360" s="45" t="s">
        <v>287</v>
      </c>
      <c r="C360" s="13" t="s">
        <v>70</v>
      </c>
      <c r="D360" s="13" t="s">
        <v>9</v>
      </c>
      <c r="E360" s="18">
        <v>3121654</v>
      </c>
      <c r="F360" s="13" t="s">
        <v>238</v>
      </c>
      <c r="G360" s="14">
        <v>700</v>
      </c>
      <c r="H360" s="14">
        <v>0</v>
      </c>
    </row>
    <row r="361" spans="1:8" ht="30" customHeight="1">
      <c r="A361" s="21" t="s">
        <v>244</v>
      </c>
      <c r="B361" s="45" t="s">
        <v>287</v>
      </c>
      <c r="C361" s="13" t="s">
        <v>70</v>
      </c>
      <c r="D361" s="13" t="s">
        <v>9</v>
      </c>
      <c r="E361" s="18">
        <v>3121655</v>
      </c>
      <c r="F361" s="13"/>
      <c r="G361" s="14">
        <f>G362+G363</f>
        <v>362</v>
      </c>
      <c r="H361" s="14">
        <f>H362+H363</f>
        <v>194.8</v>
      </c>
    </row>
    <row r="362" spans="1:8" ht="30">
      <c r="A362" s="12" t="s">
        <v>27</v>
      </c>
      <c r="B362" s="45" t="s">
        <v>287</v>
      </c>
      <c r="C362" s="13" t="s">
        <v>70</v>
      </c>
      <c r="D362" s="13" t="s">
        <v>9</v>
      </c>
      <c r="E362" s="18">
        <v>3121655</v>
      </c>
      <c r="F362" s="13" t="s">
        <v>28</v>
      </c>
      <c r="G362" s="14">
        <v>2</v>
      </c>
      <c r="H362" s="14">
        <v>0.9</v>
      </c>
    </row>
    <row r="363" spans="1:8" ht="30">
      <c r="A363" s="21" t="s">
        <v>237</v>
      </c>
      <c r="B363" s="45" t="s">
        <v>287</v>
      </c>
      <c r="C363" s="13" t="s">
        <v>70</v>
      </c>
      <c r="D363" s="13" t="s">
        <v>9</v>
      </c>
      <c r="E363" s="18">
        <v>3121655</v>
      </c>
      <c r="F363" s="13" t="s">
        <v>238</v>
      </c>
      <c r="G363" s="14">
        <v>360</v>
      </c>
      <c r="H363" s="14">
        <v>193.9</v>
      </c>
    </row>
    <row r="364" spans="1:8" ht="30">
      <c r="A364" s="21" t="s">
        <v>245</v>
      </c>
      <c r="B364" s="45" t="s">
        <v>287</v>
      </c>
      <c r="C364" s="13" t="s">
        <v>70</v>
      </c>
      <c r="D364" s="13" t="s">
        <v>9</v>
      </c>
      <c r="E364" s="18">
        <v>3121656</v>
      </c>
      <c r="F364" s="13"/>
      <c r="G364" s="14">
        <f>G365+G366</f>
        <v>111.5</v>
      </c>
      <c r="H364" s="14">
        <f>H365+H366</f>
        <v>62.6</v>
      </c>
    </row>
    <row r="365" spans="1:8" ht="30">
      <c r="A365" s="12" t="s">
        <v>27</v>
      </c>
      <c r="B365" s="45" t="s">
        <v>287</v>
      </c>
      <c r="C365" s="13" t="s">
        <v>70</v>
      </c>
      <c r="D365" s="13" t="s">
        <v>9</v>
      </c>
      <c r="E365" s="18">
        <v>3121656</v>
      </c>
      <c r="F365" s="13" t="s">
        <v>28</v>
      </c>
      <c r="G365" s="14">
        <v>1.5</v>
      </c>
      <c r="H365" s="14">
        <v>0.6</v>
      </c>
    </row>
    <row r="366" spans="1:8" ht="30">
      <c r="A366" s="21" t="s">
        <v>237</v>
      </c>
      <c r="B366" s="45" t="s">
        <v>287</v>
      </c>
      <c r="C366" s="13" t="s">
        <v>70</v>
      </c>
      <c r="D366" s="13" t="s">
        <v>9</v>
      </c>
      <c r="E366" s="18">
        <v>3121656</v>
      </c>
      <c r="F366" s="13" t="s">
        <v>238</v>
      </c>
      <c r="G366" s="14">
        <v>110</v>
      </c>
      <c r="H366" s="14">
        <v>62</v>
      </c>
    </row>
    <row r="367" spans="1:8" ht="45">
      <c r="A367" s="21" t="s">
        <v>246</v>
      </c>
      <c r="B367" s="45" t="s">
        <v>287</v>
      </c>
      <c r="C367" s="13" t="s">
        <v>70</v>
      </c>
      <c r="D367" s="13" t="s">
        <v>9</v>
      </c>
      <c r="E367" s="18">
        <v>3121657</v>
      </c>
      <c r="F367" s="13"/>
      <c r="G367" s="14">
        <f>G368+G369</f>
        <v>50.3</v>
      </c>
      <c r="H367" s="14">
        <f>H368+H369</f>
        <v>18.1</v>
      </c>
    </row>
    <row r="368" spans="1:8" ht="30">
      <c r="A368" s="12" t="s">
        <v>27</v>
      </c>
      <c r="B368" s="45" t="s">
        <v>287</v>
      </c>
      <c r="C368" s="13" t="s">
        <v>70</v>
      </c>
      <c r="D368" s="13" t="s">
        <v>9</v>
      </c>
      <c r="E368" s="18">
        <v>3121657</v>
      </c>
      <c r="F368" s="13" t="s">
        <v>28</v>
      </c>
      <c r="G368" s="14">
        <v>0.3</v>
      </c>
      <c r="H368" s="14">
        <v>0.1</v>
      </c>
    </row>
    <row r="369" spans="1:8" ht="30">
      <c r="A369" s="21" t="s">
        <v>237</v>
      </c>
      <c r="B369" s="45" t="s">
        <v>287</v>
      </c>
      <c r="C369" s="13" t="s">
        <v>70</v>
      </c>
      <c r="D369" s="13" t="s">
        <v>9</v>
      </c>
      <c r="E369" s="18">
        <v>3121657</v>
      </c>
      <c r="F369" s="13" t="s">
        <v>238</v>
      </c>
      <c r="G369" s="14">
        <v>50</v>
      </c>
      <c r="H369" s="14">
        <v>18</v>
      </c>
    </row>
    <row r="370" spans="1:8" ht="45">
      <c r="A370" s="21" t="s">
        <v>247</v>
      </c>
      <c r="B370" s="45" t="s">
        <v>287</v>
      </c>
      <c r="C370" s="13" t="s">
        <v>70</v>
      </c>
      <c r="D370" s="13" t="s">
        <v>9</v>
      </c>
      <c r="E370" s="18">
        <v>3121658</v>
      </c>
      <c r="F370" s="13"/>
      <c r="G370" s="14">
        <f>G371+G372</f>
        <v>491.5</v>
      </c>
      <c r="H370" s="14">
        <f>H371+H372</f>
        <v>45.4</v>
      </c>
    </row>
    <row r="371" spans="1:8" ht="30">
      <c r="A371" s="12" t="s">
        <v>27</v>
      </c>
      <c r="B371" s="45" t="s">
        <v>287</v>
      </c>
      <c r="C371" s="13" t="s">
        <v>70</v>
      </c>
      <c r="D371" s="13" t="s">
        <v>9</v>
      </c>
      <c r="E371" s="18">
        <v>3121658</v>
      </c>
      <c r="F371" s="13" t="s">
        <v>28</v>
      </c>
      <c r="G371" s="14">
        <f>1.5+10</f>
        <v>11.5</v>
      </c>
      <c r="H371" s="14">
        <v>0.3</v>
      </c>
    </row>
    <row r="372" spans="1:8" ht="30">
      <c r="A372" s="21" t="s">
        <v>237</v>
      </c>
      <c r="B372" s="45" t="s">
        <v>287</v>
      </c>
      <c r="C372" s="13" t="s">
        <v>70</v>
      </c>
      <c r="D372" s="13" t="s">
        <v>9</v>
      </c>
      <c r="E372" s="18">
        <v>3121658</v>
      </c>
      <c r="F372" s="13" t="s">
        <v>238</v>
      </c>
      <c r="G372" s="14">
        <f>80+400</f>
        <v>480</v>
      </c>
      <c r="H372" s="14">
        <v>45.1</v>
      </c>
    </row>
    <row r="373" spans="1:8" s="56" customFormat="1" ht="28.5">
      <c r="A373" s="11" t="s">
        <v>387</v>
      </c>
      <c r="B373" s="44" t="s">
        <v>287</v>
      </c>
      <c r="C373" s="10" t="s">
        <v>70</v>
      </c>
      <c r="D373" s="10" t="s">
        <v>9</v>
      </c>
      <c r="E373" s="16">
        <v>6200000</v>
      </c>
      <c r="F373" s="10"/>
      <c r="G373" s="8">
        <f aca="true" t="shared" si="15" ref="G373:H375">G374</f>
        <v>2000</v>
      </c>
      <c r="H373" s="8">
        <f t="shared" si="15"/>
        <v>627</v>
      </c>
    </row>
    <row r="374" spans="1:8" s="56" customFormat="1" ht="14.25">
      <c r="A374" s="11" t="s">
        <v>33</v>
      </c>
      <c r="B374" s="44" t="s">
        <v>287</v>
      </c>
      <c r="C374" s="10" t="s">
        <v>70</v>
      </c>
      <c r="D374" s="10" t="s">
        <v>9</v>
      </c>
      <c r="E374" s="16">
        <v>6290000</v>
      </c>
      <c r="F374" s="10"/>
      <c r="G374" s="8">
        <f t="shared" si="15"/>
        <v>2000</v>
      </c>
      <c r="H374" s="8">
        <f t="shared" si="15"/>
        <v>627</v>
      </c>
    </row>
    <row r="375" spans="1:8" ht="15">
      <c r="A375" s="22" t="s">
        <v>253</v>
      </c>
      <c r="B375" s="45" t="s">
        <v>287</v>
      </c>
      <c r="C375" s="13" t="s">
        <v>70</v>
      </c>
      <c r="D375" s="13" t="s">
        <v>9</v>
      </c>
      <c r="E375" s="18">
        <v>6291537</v>
      </c>
      <c r="F375" s="13"/>
      <c r="G375" s="14">
        <f t="shared" si="15"/>
        <v>2000</v>
      </c>
      <c r="H375" s="14">
        <f t="shared" si="15"/>
        <v>627</v>
      </c>
    </row>
    <row r="376" spans="1:8" ht="30">
      <c r="A376" s="21" t="s">
        <v>237</v>
      </c>
      <c r="B376" s="45" t="s">
        <v>287</v>
      </c>
      <c r="C376" s="13" t="s">
        <v>70</v>
      </c>
      <c r="D376" s="13" t="s">
        <v>9</v>
      </c>
      <c r="E376" s="18">
        <v>6291537</v>
      </c>
      <c r="F376" s="13" t="s">
        <v>238</v>
      </c>
      <c r="G376" s="14">
        <f>2000</f>
        <v>2000</v>
      </c>
      <c r="H376" s="14">
        <v>627</v>
      </c>
    </row>
    <row r="377" spans="1:8" ht="43.5" customHeight="1">
      <c r="A377" s="9" t="s">
        <v>382</v>
      </c>
      <c r="B377" s="44" t="s">
        <v>288</v>
      </c>
      <c r="C377" s="36"/>
      <c r="D377" s="36"/>
      <c r="E377" s="36"/>
      <c r="F377" s="36"/>
      <c r="G377" s="40">
        <f>G378</f>
        <v>89705.2</v>
      </c>
      <c r="H377" s="40">
        <f>H378</f>
        <v>4398.8</v>
      </c>
    </row>
    <row r="378" spans="1:8" ht="15.75" customHeight="1">
      <c r="A378" s="6" t="s">
        <v>116</v>
      </c>
      <c r="B378" s="44" t="s">
        <v>288</v>
      </c>
      <c r="C378" s="10" t="s">
        <v>117</v>
      </c>
      <c r="D378" s="36"/>
      <c r="E378" s="36"/>
      <c r="F378" s="36"/>
      <c r="G378" s="70">
        <f>G379</f>
        <v>89705.2</v>
      </c>
      <c r="H378" s="70">
        <f>H379</f>
        <v>4398.8</v>
      </c>
    </row>
    <row r="379" spans="1:8" ht="15.75" customHeight="1">
      <c r="A379" s="15" t="s">
        <v>132</v>
      </c>
      <c r="B379" s="44" t="s">
        <v>288</v>
      </c>
      <c r="C379" s="10" t="s">
        <v>117</v>
      </c>
      <c r="D379" s="10" t="s">
        <v>133</v>
      </c>
      <c r="E379" s="36"/>
      <c r="F379" s="36"/>
      <c r="G379" s="70">
        <f>G380+G401</f>
        <v>89705.2</v>
      </c>
      <c r="H379" s="70">
        <f>H380+H401</f>
        <v>4398.8</v>
      </c>
    </row>
    <row r="380" spans="1:8" ht="59.25" customHeight="1">
      <c r="A380" s="11" t="s">
        <v>320</v>
      </c>
      <c r="B380" s="44" t="s">
        <v>288</v>
      </c>
      <c r="C380" s="10" t="s">
        <v>117</v>
      </c>
      <c r="D380" s="10" t="s">
        <v>133</v>
      </c>
      <c r="E380" s="10" t="s">
        <v>134</v>
      </c>
      <c r="F380" s="10"/>
      <c r="G380" s="8">
        <f>G381+G393+G398</f>
        <v>84473</v>
      </c>
      <c r="H380" s="8">
        <f>H381+H393+H398</f>
        <v>0</v>
      </c>
    </row>
    <row r="381" spans="1:8" ht="87" customHeight="1">
      <c r="A381" s="11" t="s">
        <v>338</v>
      </c>
      <c r="B381" s="44" t="s">
        <v>288</v>
      </c>
      <c r="C381" s="10" t="s">
        <v>117</v>
      </c>
      <c r="D381" s="10" t="s">
        <v>133</v>
      </c>
      <c r="E381" s="10" t="s">
        <v>135</v>
      </c>
      <c r="F381" s="10"/>
      <c r="G381" s="8">
        <f>G382+G384+G386+G389+G391</f>
        <v>37916.100000000006</v>
      </c>
      <c r="H381" s="8">
        <f>H382+H384+H386+H389+H391</f>
        <v>0</v>
      </c>
    </row>
    <row r="382" spans="1:8" ht="30">
      <c r="A382" s="12" t="s">
        <v>136</v>
      </c>
      <c r="B382" s="45" t="s">
        <v>288</v>
      </c>
      <c r="C382" s="13" t="s">
        <v>117</v>
      </c>
      <c r="D382" s="13" t="s">
        <v>133</v>
      </c>
      <c r="E382" s="13" t="s">
        <v>137</v>
      </c>
      <c r="F382" s="13"/>
      <c r="G382" s="14">
        <f>G383</f>
        <v>10000</v>
      </c>
      <c r="H382" s="14">
        <f>H383</f>
        <v>0</v>
      </c>
    </row>
    <row r="383" spans="1:8" ht="45">
      <c r="A383" s="12" t="s">
        <v>138</v>
      </c>
      <c r="B383" s="45" t="s">
        <v>288</v>
      </c>
      <c r="C383" s="13" t="s">
        <v>117</v>
      </c>
      <c r="D383" s="13" t="s">
        <v>133</v>
      </c>
      <c r="E383" s="13" t="s">
        <v>137</v>
      </c>
      <c r="F383" s="13" t="s">
        <v>139</v>
      </c>
      <c r="G383" s="14">
        <v>10000</v>
      </c>
      <c r="H383" s="14">
        <v>0</v>
      </c>
    </row>
    <row r="384" spans="1:8" ht="45">
      <c r="A384" s="12" t="s">
        <v>140</v>
      </c>
      <c r="B384" s="45" t="s">
        <v>288</v>
      </c>
      <c r="C384" s="13" t="s">
        <v>117</v>
      </c>
      <c r="D384" s="13" t="s">
        <v>133</v>
      </c>
      <c r="E384" s="13" t="s">
        <v>141</v>
      </c>
      <c r="F384" s="13"/>
      <c r="G384" s="14">
        <f>G385</f>
        <v>10000</v>
      </c>
      <c r="H384" s="14">
        <f>H385</f>
        <v>0</v>
      </c>
    </row>
    <row r="385" spans="1:8" ht="45">
      <c r="A385" s="12" t="s">
        <v>138</v>
      </c>
      <c r="B385" s="45" t="s">
        <v>288</v>
      </c>
      <c r="C385" s="13" t="s">
        <v>117</v>
      </c>
      <c r="D385" s="13" t="s">
        <v>133</v>
      </c>
      <c r="E385" s="13" t="s">
        <v>141</v>
      </c>
      <c r="F385" s="13" t="s">
        <v>139</v>
      </c>
      <c r="G385" s="14">
        <v>10000</v>
      </c>
      <c r="H385" s="14">
        <v>0</v>
      </c>
    </row>
    <row r="386" spans="1:8" ht="30">
      <c r="A386" s="12" t="s">
        <v>142</v>
      </c>
      <c r="B386" s="45" t="s">
        <v>288</v>
      </c>
      <c r="C386" s="13" t="s">
        <v>117</v>
      </c>
      <c r="D386" s="13" t="s">
        <v>133</v>
      </c>
      <c r="E386" s="13" t="s">
        <v>143</v>
      </c>
      <c r="F386" s="13"/>
      <c r="G386" s="14">
        <f>G387+G388</f>
        <v>5469.9</v>
      </c>
      <c r="H386" s="14">
        <f>H387+H388</f>
        <v>0</v>
      </c>
    </row>
    <row r="387" spans="1:8" ht="45">
      <c r="A387" s="12" t="s">
        <v>112</v>
      </c>
      <c r="B387" s="45" t="s">
        <v>288</v>
      </c>
      <c r="C387" s="13" t="s">
        <v>117</v>
      </c>
      <c r="D387" s="13" t="s">
        <v>133</v>
      </c>
      <c r="E387" s="13" t="s">
        <v>143</v>
      </c>
      <c r="F387" s="13" t="s">
        <v>113</v>
      </c>
      <c r="G387" s="14">
        <v>5469.9</v>
      </c>
      <c r="H387" s="14">
        <v>0</v>
      </c>
    </row>
    <row r="388" spans="1:8" ht="30" hidden="1" outlineLevel="1">
      <c r="A388" s="12" t="s">
        <v>27</v>
      </c>
      <c r="B388" s="45" t="s">
        <v>288</v>
      </c>
      <c r="C388" s="13" t="s">
        <v>117</v>
      </c>
      <c r="D388" s="13" t="s">
        <v>133</v>
      </c>
      <c r="E388" s="13" t="s">
        <v>143</v>
      </c>
      <c r="F388" s="13" t="s">
        <v>28</v>
      </c>
      <c r="G388" s="14">
        <v>0</v>
      </c>
      <c r="H388" s="14">
        <v>0</v>
      </c>
    </row>
    <row r="389" spans="1:8" ht="30" customHeight="1" collapsed="1">
      <c r="A389" s="12" t="s">
        <v>157</v>
      </c>
      <c r="B389" s="45" t="s">
        <v>288</v>
      </c>
      <c r="C389" s="13" t="s">
        <v>117</v>
      </c>
      <c r="D389" s="13" t="s">
        <v>133</v>
      </c>
      <c r="E389" s="13" t="s">
        <v>364</v>
      </c>
      <c r="F389" s="13"/>
      <c r="G389" s="14">
        <f>G390</f>
        <v>8216.7</v>
      </c>
      <c r="H389" s="14">
        <f>H390</f>
        <v>0</v>
      </c>
    </row>
    <row r="390" spans="1:8" ht="30">
      <c r="A390" s="12" t="s">
        <v>27</v>
      </c>
      <c r="B390" s="45" t="s">
        <v>288</v>
      </c>
      <c r="C390" s="13" t="s">
        <v>117</v>
      </c>
      <c r="D390" s="13" t="s">
        <v>133</v>
      </c>
      <c r="E390" s="13" t="s">
        <v>364</v>
      </c>
      <c r="F390" s="13" t="s">
        <v>28</v>
      </c>
      <c r="G390" s="14">
        <f>2600+5616.7</f>
        <v>8216.7</v>
      </c>
      <c r="H390" s="14">
        <v>0</v>
      </c>
    </row>
    <row r="391" spans="1:8" ht="60">
      <c r="A391" s="12" t="s">
        <v>395</v>
      </c>
      <c r="B391" s="45" t="s">
        <v>288</v>
      </c>
      <c r="C391" s="13" t="s">
        <v>117</v>
      </c>
      <c r="D391" s="13" t="s">
        <v>133</v>
      </c>
      <c r="E391" s="13" t="s">
        <v>394</v>
      </c>
      <c r="F391" s="13"/>
      <c r="G391" s="14">
        <f>G392</f>
        <v>4229.5</v>
      </c>
      <c r="H391" s="14">
        <f>H392</f>
        <v>0</v>
      </c>
    </row>
    <row r="392" spans="1:8" ht="45">
      <c r="A392" s="12" t="s">
        <v>112</v>
      </c>
      <c r="B392" s="45" t="s">
        <v>288</v>
      </c>
      <c r="C392" s="13" t="s">
        <v>117</v>
      </c>
      <c r="D392" s="13" t="s">
        <v>133</v>
      </c>
      <c r="E392" s="13" t="s">
        <v>394</v>
      </c>
      <c r="F392" s="13" t="s">
        <v>113</v>
      </c>
      <c r="G392" s="14">
        <v>4229.5</v>
      </c>
      <c r="H392" s="14">
        <v>0</v>
      </c>
    </row>
    <row r="393" spans="1:8" ht="102.75" customHeight="1">
      <c r="A393" s="11" t="s">
        <v>339</v>
      </c>
      <c r="B393" s="44" t="s">
        <v>288</v>
      </c>
      <c r="C393" s="10" t="s">
        <v>117</v>
      </c>
      <c r="D393" s="10" t="s">
        <v>133</v>
      </c>
      <c r="E393" s="10" t="s">
        <v>146</v>
      </c>
      <c r="F393" s="10"/>
      <c r="G393" s="8">
        <f>G394+G396</f>
        <v>34000</v>
      </c>
      <c r="H393" s="8">
        <f>H394+H396</f>
        <v>0</v>
      </c>
    </row>
    <row r="394" spans="1:8" ht="30">
      <c r="A394" s="12" t="s">
        <v>147</v>
      </c>
      <c r="B394" s="45" t="s">
        <v>288</v>
      </c>
      <c r="C394" s="13" t="s">
        <v>117</v>
      </c>
      <c r="D394" s="13" t="s">
        <v>133</v>
      </c>
      <c r="E394" s="13" t="s">
        <v>148</v>
      </c>
      <c r="F394" s="13"/>
      <c r="G394" s="14">
        <f>G395</f>
        <v>28000</v>
      </c>
      <c r="H394" s="14">
        <f>H395</f>
        <v>0</v>
      </c>
    </row>
    <row r="395" spans="1:8" ht="45">
      <c r="A395" s="12" t="s">
        <v>138</v>
      </c>
      <c r="B395" s="45" t="s">
        <v>288</v>
      </c>
      <c r="C395" s="13" t="s">
        <v>117</v>
      </c>
      <c r="D395" s="13" t="s">
        <v>133</v>
      </c>
      <c r="E395" s="13" t="s">
        <v>148</v>
      </c>
      <c r="F395" s="13" t="s">
        <v>139</v>
      </c>
      <c r="G395" s="14">
        <v>28000</v>
      </c>
      <c r="H395" s="14">
        <v>0</v>
      </c>
    </row>
    <row r="396" spans="1:8" ht="30">
      <c r="A396" s="12" t="s">
        <v>142</v>
      </c>
      <c r="B396" s="45" t="s">
        <v>288</v>
      </c>
      <c r="C396" s="13" t="s">
        <v>117</v>
      </c>
      <c r="D396" s="13" t="s">
        <v>133</v>
      </c>
      <c r="E396" s="13" t="s">
        <v>149</v>
      </c>
      <c r="F396" s="13"/>
      <c r="G396" s="14">
        <f>G397</f>
        <v>6000</v>
      </c>
      <c r="H396" s="14">
        <f>H397</f>
        <v>0</v>
      </c>
    </row>
    <row r="397" spans="1:8" ht="45">
      <c r="A397" s="12" t="s">
        <v>112</v>
      </c>
      <c r="B397" s="45" t="s">
        <v>288</v>
      </c>
      <c r="C397" s="13" t="s">
        <v>117</v>
      </c>
      <c r="D397" s="13" t="s">
        <v>133</v>
      </c>
      <c r="E397" s="13" t="s">
        <v>149</v>
      </c>
      <c r="F397" s="13" t="s">
        <v>113</v>
      </c>
      <c r="G397" s="14">
        <v>6000</v>
      </c>
      <c r="H397" s="14">
        <v>0</v>
      </c>
    </row>
    <row r="398" spans="1:8" ht="99.75" customHeight="1">
      <c r="A398" s="11" t="s">
        <v>340</v>
      </c>
      <c r="B398" s="44" t="s">
        <v>288</v>
      </c>
      <c r="C398" s="10" t="s">
        <v>117</v>
      </c>
      <c r="D398" s="10" t="s">
        <v>133</v>
      </c>
      <c r="E398" s="10" t="s">
        <v>150</v>
      </c>
      <c r="F398" s="10"/>
      <c r="G398" s="8">
        <f>G399</f>
        <v>12556.9</v>
      </c>
      <c r="H398" s="8">
        <f>H399</f>
        <v>0</v>
      </c>
    </row>
    <row r="399" spans="1:8" ht="15">
      <c r="A399" s="12" t="s">
        <v>151</v>
      </c>
      <c r="B399" s="45" t="s">
        <v>288</v>
      </c>
      <c r="C399" s="13" t="s">
        <v>117</v>
      </c>
      <c r="D399" s="13" t="s">
        <v>133</v>
      </c>
      <c r="E399" s="13" t="s">
        <v>152</v>
      </c>
      <c r="F399" s="13"/>
      <c r="G399" s="14">
        <f>G400</f>
        <v>12556.9</v>
      </c>
      <c r="H399" s="14">
        <f>H400</f>
        <v>0</v>
      </c>
    </row>
    <row r="400" spans="1:8" ht="30">
      <c r="A400" s="12" t="s">
        <v>153</v>
      </c>
      <c r="B400" s="45" t="s">
        <v>288</v>
      </c>
      <c r="C400" s="13" t="s">
        <v>117</v>
      </c>
      <c r="D400" s="13" t="s">
        <v>133</v>
      </c>
      <c r="E400" s="13" t="s">
        <v>152</v>
      </c>
      <c r="F400" s="13" t="s">
        <v>154</v>
      </c>
      <c r="G400" s="14">
        <f>18500-4066.5-1876.6</f>
        <v>12556.9</v>
      </c>
      <c r="H400" s="14">
        <v>0</v>
      </c>
    </row>
    <row r="401" spans="1:8" s="56" customFormat="1" ht="18" customHeight="1">
      <c r="A401" s="11" t="s">
        <v>387</v>
      </c>
      <c r="B401" s="44" t="s">
        <v>288</v>
      </c>
      <c r="C401" s="10" t="s">
        <v>117</v>
      </c>
      <c r="D401" s="10" t="s">
        <v>133</v>
      </c>
      <c r="E401" s="10" t="s">
        <v>389</v>
      </c>
      <c r="F401" s="10"/>
      <c r="G401" s="8">
        <f>G402</f>
        <v>5232.2</v>
      </c>
      <c r="H401" s="8">
        <f>H402</f>
        <v>4398.8</v>
      </c>
    </row>
    <row r="402" spans="1:8" s="56" customFormat="1" ht="18" customHeight="1">
      <c r="A402" s="11" t="s">
        <v>33</v>
      </c>
      <c r="B402" s="44" t="s">
        <v>288</v>
      </c>
      <c r="C402" s="10" t="s">
        <v>117</v>
      </c>
      <c r="D402" s="10" t="s">
        <v>133</v>
      </c>
      <c r="E402" s="10" t="s">
        <v>42</v>
      </c>
      <c r="F402" s="10"/>
      <c r="G402" s="8">
        <f>G405+G403</f>
        <v>5232.2</v>
      </c>
      <c r="H402" s="8">
        <f>H405+H403</f>
        <v>4398.8</v>
      </c>
    </row>
    <row r="403" spans="1:8" s="57" customFormat="1" ht="15">
      <c r="A403" s="22" t="s">
        <v>368</v>
      </c>
      <c r="B403" s="45" t="s">
        <v>288</v>
      </c>
      <c r="C403" s="13" t="s">
        <v>117</v>
      </c>
      <c r="D403" s="13" t="s">
        <v>133</v>
      </c>
      <c r="E403" s="63" t="s">
        <v>369</v>
      </c>
      <c r="F403" s="64"/>
      <c r="G403" s="69">
        <f>G404</f>
        <v>3456.2</v>
      </c>
      <c r="H403" s="69">
        <f>H404</f>
        <v>2622.8</v>
      </c>
    </row>
    <row r="404" spans="1:8" s="57" customFormat="1" ht="45">
      <c r="A404" s="12" t="s">
        <v>112</v>
      </c>
      <c r="B404" s="45" t="s">
        <v>288</v>
      </c>
      <c r="C404" s="13" t="s">
        <v>117</v>
      </c>
      <c r="D404" s="13" t="s">
        <v>133</v>
      </c>
      <c r="E404" s="63" t="s">
        <v>369</v>
      </c>
      <c r="F404" s="66">
        <v>810</v>
      </c>
      <c r="G404" s="69">
        <f>1850+546.2+1060</f>
        <v>3456.2</v>
      </c>
      <c r="H404" s="69">
        <v>2622.8</v>
      </c>
    </row>
    <row r="405" spans="1:8" ht="30">
      <c r="A405" s="22" t="s">
        <v>376</v>
      </c>
      <c r="B405" s="45" t="s">
        <v>288</v>
      </c>
      <c r="C405" s="13" t="s">
        <v>117</v>
      </c>
      <c r="D405" s="13" t="s">
        <v>133</v>
      </c>
      <c r="E405" s="63" t="s">
        <v>381</v>
      </c>
      <c r="F405" s="64"/>
      <c r="G405" s="69">
        <f>G406</f>
        <v>1776</v>
      </c>
      <c r="H405" s="69">
        <f>H406</f>
        <v>1776</v>
      </c>
    </row>
    <row r="406" spans="1:8" ht="45">
      <c r="A406" s="12" t="s">
        <v>112</v>
      </c>
      <c r="B406" s="45" t="s">
        <v>288</v>
      </c>
      <c r="C406" s="13" t="s">
        <v>117</v>
      </c>
      <c r="D406" s="13" t="s">
        <v>133</v>
      </c>
      <c r="E406" s="63" t="s">
        <v>381</v>
      </c>
      <c r="F406" s="66">
        <v>810</v>
      </c>
      <c r="G406" s="69">
        <v>1776</v>
      </c>
      <c r="H406" s="69">
        <v>1776</v>
      </c>
    </row>
    <row r="407" spans="1:8" ht="31.5">
      <c r="A407" s="9" t="s">
        <v>289</v>
      </c>
      <c r="B407" s="44" t="s">
        <v>290</v>
      </c>
      <c r="C407" s="36"/>
      <c r="D407" s="36"/>
      <c r="E407" s="36"/>
      <c r="F407" s="36"/>
      <c r="G407" s="37">
        <f>G408</f>
        <v>127971.40000000001</v>
      </c>
      <c r="H407" s="37">
        <f>H408</f>
        <v>60368.9</v>
      </c>
    </row>
    <row r="408" spans="1:8" ht="15.75">
      <c r="A408" s="6" t="s">
        <v>191</v>
      </c>
      <c r="B408" s="44" t="s">
        <v>290</v>
      </c>
      <c r="C408" s="10" t="s">
        <v>192</v>
      </c>
      <c r="D408" s="10" t="s">
        <v>7</v>
      </c>
      <c r="E408" s="10"/>
      <c r="F408" s="10"/>
      <c r="G408" s="8">
        <f>G409+G436+G445</f>
        <v>127971.40000000001</v>
      </c>
      <c r="H408" s="75">
        <f>H409+H436+H445</f>
        <v>60368.9</v>
      </c>
    </row>
    <row r="409" spans="1:8" ht="15.75">
      <c r="A409" s="15" t="s">
        <v>193</v>
      </c>
      <c r="B409" s="44" t="s">
        <v>290</v>
      </c>
      <c r="C409" s="10" t="s">
        <v>192</v>
      </c>
      <c r="D409" s="10" t="s">
        <v>6</v>
      </c>
      <c r="E409" s="10"/>
      <c r="F409" s="10"/>
      <c r="G409" s="8">
        <f>G410</f>
        <v>118249.00000000001</v>
      </c>
      <c r="H409" s="75">
        <f>H410</f>
        <v>55308.700000000004</v>
      </c>
    </row>
    <row r="410" spans="1:8" ht="42.75">
      <c r="A410" s="11" t="s">
        <v>194</v>
      </c>
      <c r="B410" s="44" t="s">
        <v>290</v>
      </c>
      <c r="C410" s="10" t="s">
        <v>192</v>
      </c>
      <c r="D410" s="10" t="s">
        <v>6</v>
      </c>
      <c r="E410" s="10" t="s">
        <v>195</v>
      </c>
      <c r="F410" s="10"/>
      <c r="G410" s="8">
        <f>G411+G421</f>
        <v>118249.00000000001</v>
      </c>
      <c r="H410" s="8">
        <f>H411+H421</f>
        <v>55308.700000000004</v>
      </c>
    </row>
    <row r="411" spans="1:8" ht="71.25">
      <c r="A411" s="11" t="s">
        <v>341</v>
      </c>
      <c r="B411" s="44" t="s">
        <v>290</v>
      </c>
      <c r="C411" s="10" t="s">
        <v>192</v>
      </c>
      <c r="D411" s="10" t="s">
        <v>6</v>
      </c>
      <c r="E411" s="10" t="s">
        <v>196</v>
      </c>
      <c r="F411" s="10"/>
      <c r="G411" s="8">
        <f>G414+G416+G418+G412</f>
        <v>7198</v>
      </c>
      <c r="H411" s="8">
        <f>H414+H416+H418+H412</f>
        <v>2721.6</v>
      </c>
    </row>
    <row r="412" spans="1:8" ht="29.25" customHeight="1">
      <c r="A412" s="11" t="s">
        <v>350</v>
      </c>
      <c r="B412" s="44" t="s">
        <v>290</v>
      </c>
      <c r="C412" s="10" t="s">
        <v>192</v>
      </c>
      <c r="D412" s="10" t="s">
        <v>6</v>
      </c>
      <c r="E412" s="10" t="s">
        <v>349</v>
      </c>
      <c r="F412" s="10"/>
      <c r="G412" s="8">
        <f>G413</f>
        <v>70</v>
      </c>
      <c r="H412" s="8">
        <f>H413</f>
        <v>0</v>
      </c>
    </row>
    <row r="413" spans="1:8" s="57" customFormat="1" ht="16.5" customHeight="1">
      <c r="A413" s="12" t="s">
        <v>89</v>
      </c>
      <c r="B413" s="45" t="s">
        <v>290</v>
      </c>
      <c r="C413" s="13" t="s">
        <v>192</v>
      </c>
      <c r="D413" s="13" t="s">
        <v>6</v>
      </c>
      <c r="E413" s="13" t="s">
        <v>349</v>
      </c>
      <c r="F413" s="13" t="s">
        <v>90</v>
      </c>
      <c r="G413" s="14">
        <v>70</v>
      </c>
      <c r="H413" s="14">
        <v>0</v>
      </c>
    </row>
    <row r="414" spans="1:8" ht="28.5">
      <c r="A414" s="26" t="s">
        <v>197</v>
      </c>
      <c r="B414" s="44" t="s">
        <v>290</v>
      </c>
      <c r="C414" s="10" t="s">
        <v>192</v>
      </c>
      <c r="D414" s="10" t="s">
        <v>6</v>
      </c>
      <c r="E414" s="10" t="s">
        <v>198</v>
      </c>
      <c r="F414" s="10"/>
      <c r="G414" s="8">
        <f>G415</f>
        <v>495</v>
      </c>
      <c r="H414" s="8">
        <f>H415</f>
        <v>60</v>
      </c>
    </row>
    <row r="415" spans="1:8" ht="30">
      <c r="A415" s="12" t="s">
        <v>199</v>
      </c>
      <c r="B415" s="45" t="s">
        <v>290</v>
      </c>
      <c r="C415" s="13" t="s">
        <v>192</v>
      </c>
      <c r="D415" s="13" t="s">
        <v>6</v>
      </c>
      <c r="E415" s="13" t="s">
        <v>198</v>
      </c>
      <c r="F415" s="13" t="s">
        <v>28</v>
      </c>
      <c r="G415" s="14">
        <v>495</v>
      </c>
      <c r="H415" s="14">
        <v>60</v>
      </c>
    </row>
    <row r="416" spans="1:8" ht="15" customHeight="1">
      <c r="A416" s="19" t="s">
        <v>200</v>
      </c>
      <c r="B416" s="44" t="s">
        <v>290</v>
      </c>
      <c r="C416" s="10" t="s">
        <v>192</v>
      </c>
      <c r="D416" s="10" t="s">
        <v>6</v>
      </c>
      <c r="E416" s="10" t="s">
        <v>201</v>
      </c>
      <c r="F416" s="10"/>
      <c r="G416" s="8">
        <f>G417</f>
        <v>3546.8</v>
      </c>
      <c r="H416" s="8">
        <f>H417</f>
        <v>1715.3</v>
      </c>
    </row>
    <row r="417" spans="1:8" ht="30">
      <c r="A417" s="12" t="s">
        <v>27</v>
      </c>
      <c r="B417" s="45" t="s">
        <v>290</v>
      </c>
      <c r="C417" s="13" t="s">
        <v>192</v>
      </c>
      <c r="D417" s="13" t="s">
        <v>6</v>
      </c>
      <c r="E417" s="13" t="s">
        <v>201</v>
      </c>
      <c r="F417" s="13" t="s">
        <v>28</v>
      </c>
      <c r="G417" s="14">
        <f>2480.3+1000+70.9-4.4</f>
        <v>3546.8</v>
      </c>
      <c r="H417" s="14">
        <v>1715.3</v>
      </c>
    </row>
    <row r="418" spans="1:8" ht="57" customHeight="1">
      <c r="A418" s="19" t="s">
        <v>202</v>
      </c>
      <c r="B418" s="44" t="s">
        <v>290</v>
      </c>
      <c r="C418" s="10" t="s">
        <v>192</v>
      </c>
      <c r="D418" s="10" t="s">
        <v>6</v>
      </c>
      <c r="E418" s="10" t="s">
        <v>203</v>
      </c>
      <c r="F418" s="10"/>
      <c r="G418" s="8">
        <f>G419+G420</f>
        <v>3086.2</v>
      </c>
      <c r="H418" s="8">
        <f>H419+H420</f>
        <v>946.3000000000001</v>
      </c>
    </row>
    <row r="419" spans="1:8" ht="30">
      <c r="A419" s="12" t="s">
        <v>27</v>
      </c>
      <c r="B419" s="45" t="s">
        <v>290</v>
      </c>
      <c r="C419" s="13" t="s">
        <v>192</v>
      </c>
      <c r="D419" s="13" t="s">
        <v>6</v>
      </c>
      <c r="E419" s="13" t="s">
        <v>203</v>
      </c>
      <c r="F419" s="13" t="s">
        <v>28</v>
      </c>
      <c r="G419" s="14">
        <f>1005+210.9</f>
        <v>1215.9</v>
      </c>
      <c r="H419" s="14">
        <v>311.1</v>
      </c>
    </row>
    <row r="420" spans="1:8" ht="18.75" customHeight="1">
      <c r="A420" s="12" t="s">
        <v>89</v>
      </c>
      <c r="B420" s="45" t="s">
        <v>290</v>
      </c>
      <c r="C420" s="13" t="s">
        <v>192</v>
      </c>
      <c r="D420" s="13" t="s">
        <v>6</v>
      </c>
      <c r="E420" s="13" t="s">
        <v>203</v>
      </c>
      <c r="F420" s="13" t="s">
        <v>90</v>
      </c>
      <c r="G420" s="14">
        <f>2147.7-281.8+4.4</f>
        <v>1870.3</v>
      </c>
      <c r="H420" s="14">
        <v>635.2</v>
      </c>
    </row>
    <row r="421" spans="1:8" ht="57.75" customHeight="1">
      <c r="A421" s="19" t="s">
        <v>342</v>
      </c>
      <c r="B421" s="44" t="s">
        <v>290</v>
      </c>
      <c r="C421" s="10" t="s">
        <v>192</v>
      </c>
      <c r="D421" s="10" t="s">
        <v>6</v>
      </c>
      <c r="E421" s="10" t="s">
        <v>204</v>
      </c>
      <c r="F421" s="10"/>
      <c r="G421" s="8">
        <f>G422+G424+G426+G428+G431+G433+G434</f>
        <v>111051.00000000001</v>
      </c>
      <c r="H421" s="8">
        <f>H422+H424+H426+H428+H431+H433+H434</f>
        <v>52587.100000000006</v>
      </c>
    </row>
    <row r="422" spans="1:8" ht="18.75" customHeight="1">
      <c r="A422" s="22" t="s">
        <v>52</v>
      </c>
      <c r="B422" s="45" t="s">
        <v>290</v>
      </c>
      <c r="C422" s="13" t="s">
        <v>192</v>
      </c>
      <c r="D422" s="13" t="s">
        <v>6</v>
      </c>
      <c r="E422" s="13" t="s">
        <v>205</v>
      </c>
      <c r="F422" s="13"/>
      <c r="G422" s="14">
        <f>G423</f>
        <v>65437.1</v>
      </c>
      <c r="H422" s="14">
        <f>H423</f>
        <v>34308.3</v>
      </c>
    </row>
    <row r="423" spans="1:8" ht="45.75" customHeight="1">
      <c r="A423" s="12" t="s">
        <v>85</v>
      </c>
      <c r="B423" s="45" t="s">
        <v>290</v>
      </c>
      <c r="C423" s="13" t="s">
        <v>192</v>
      </c>
      <c r="D423" s="13" t="s">
        <v>6</v>
      </c>
      <c r="E423" s="13" t="s">
        <v>205</v>
      </c>
      <c r="F423" s="13" t="s">
        <v>86</v>
      </c>
      <c r="G423" s="14">
        <f>65027.1+410</f>
        <v>65437.1</v>
      </c>
      <c r="H423" s="14">
        <v>34308.3</v>
      </c>
    </row>
    <row r="424" spans="1:8" ht="30">
      <c r="A424" s="12" t="s">
        <v>206</v>
      </c>
      <c r="B424" s="45" t="s">
        <v>290</v>
      </c>
      <c r="C424" s="13" t="s">
        <v>192</v>
      </c>
      <c r="D424" s="13" t="s">
        <v>6</v>
      </c>
      <c r="E424" s="13" t="s">
        <v>207</v>
      </c>
      <c r="F424" s="13"/>
      <c r="G424" s="14">
        <f>G425</f>
        <v>6263</v>
      </c>
      <c r="H424" s="14">
        <f>H425</f>
        <v>362.5</v>
      </c>
    </row>
    <row r="425" spans="1:8" ht="19.5" customHeight="1">
      <c r="A425" s="12" t="s">
        <v>89</v>
      </c>
      <c r="B425" s="45" t="s">
        <v>290</v>
      </c>
      <c r="C425" s="13" t="s">
        <v>192</v>
      </c>
      <c r="D425" s="13" t="s">
        <v>6</v>
      </c>
      <c r="E425" s="13" t="s">
        <v>207</v>
      </c>
      <c r="F425" s="13" t="s">
        <v>90</v>
      </c>
      <c r="G425" s="14">
        <f>5123+380+380+380</f>
        <v>6263</v>
      </c>
      <c r="H425" s="14">
        <v>362.5</v>
      </c>
    </row>
    <row r="426" spans="1:8" ht="15">
      <c r="A426" s="22" t="s">
        <v>208</v>
      </c>
      <c r="B426" s="45" t="s">
        <v>290</v>
      </c>
      <c r="C426" s="13" t="s">
        <v>192</v>
      </c>
      <c r="D426" s="13" t="s">
        <v>6</v>
      </c>
      <c r="E426" s="13" t="s">
        <v>209</v>
      </c>
      <c r="F426" s="13"/>
      <c r="G426" s="14">
        <f>G427</f>
        <v>25065.3</v>
      </c>
      <c r="H426" s="14">
        <f>H427</f>
        <v>13875.4</v>
      </c>
    </row>
    <row r="427" spans="1:8" ht="48" customHeight="1">
      <c r="A427" s="12" t="s">
        <v>85</v>
      </c>
      <c r="B427" s="45" t="s">
        <v>290</v>
      </c>
      <c r="C427" s="13" t="s">
        <v>192</v>
      </c>
      <c r="D427" s="13" t="s">
        <v>6</v>
      </c>
      <c r="E427" s="13" t="s">
        <v>209</v>
      </c>
      <c r="F427" s="13" t="s">
        <v>86</v>
      </c>
      <c r="G427" s="14">
        <f>24965.3+100</f>
        <v>25065.3</v>
      </c>
      <c r="H427" s="14">
        <v>13875.4</v>
      </c>
    </row>
    <row r="428" spans="1:8" ht="30">
      <c r="A428" s="12" t="s">
        <v>210</v>
      </c>
      <c r="B428" s="45" t="s">
        <v>290</v>
      </c>
      <c r="C428" s="13" t="s">
        <v>192</v>
      </c>
      <c r="D428" s="13" t="s">
        <v>6</v>
      </c>
      <c r="E428" s="13" t="s">
        <v>211</v>
      </c>
      <c r="F428" s="13"/>
      <c r="G428" s="14">
        <f>G429</f>
        <v>8300</v>
      </c>
      <c r="H428" s="14">
        <f>H429</f>
        <v>1203.9</v>
      </c>
    </row>
    <row r="429" spans="1:8" ht="18.75" customHeight="1">
      <c r="A429" s="12" t="s">
        <v>89</v>
      </c>
      <c r="B429" s="45" t="s">
        <v>290</v>
      </c>
      <c r="C429" s="13" t="s">
        <v>192</v>
      </c>
      <c r="D429" s="13" t="s">
        <v>6</v>
      </c>
      <c r="E429" s="13" t="s">
        <v>211</v>
      </c>
      <c r="F429" s="13" t="s">
        <v>90</v>
      </c>
      <c r="G429" s="14">
        <v>8300</v>
      </c>
      <c r="H429" s="14">
        <v>1203.9</v>
      </c>
    </row>
    <row r="430" spans="1:8" ht="30">
      <c r="A430" s="12" t="s">
        <v>212</v>
      </c>
      <c r="B430" s="45" t="s">
        <v>290</v>
      </c>
      <c r="C430" s="13" t="s">
        <v>192</v>
      </c>
      <c r="D430" s="13" t="s">
        <v>6</v>
      </c>
      <c r="E430" s="13" t="s">
        <v>213</v>
      </c>
      <c r="F430" s="13"/>
      <c r="G430" s="14">
        <f>G431</f>
        <v>4405.6</v>
      </c>
      <c r="H430" s="14">
        <f>H431</f>
        <v>2031.2</v>
      </c>
    </row>
    <row r="431" spans="1:8" ht="45.75" customHeight="1">
      <c r="A431" s="12" t="s">
        <v>85</v>
      </c>
      <c r="B431" s="45" t="s">
        <v>290</v>
      </c>
      <c r="C431" s="13" t="s">
        <v>192</v>
      </c>
      <c r="D431" s="13" t="s">
        <v>6</v>
      </c>
      <c r="E431" s="13" t="s">
        <v>213</v>
      </c>
      <c r="F431" s="13" t="s">
        <v>86</v>
      </c>
      <c r="G431" s="14">
        <f>4055.6+350</f>
        <v>4405.6</v>
      </c>
      <c r="H431" s="14">
        <v>2031.2</v>
      </c>
    </row>
    <row r="432" spans="1:8" ht="30">
      <c r="A432" s="12" t="s">
        <v>214</v>
      </c>
      <c r="B432" s="45" t="s">
        <v>290</v>
      </c>
      <c r="C432" s="13" t="s">
        <v>192</v>
      </c>
      <c r="D432" s="13" t="s">
        <v>6</v>
      </c>
      <c r="E432" s="13" t="s">
        <v>215</v>
      </c>
      <c r="F432" s="13"/>
      <c r="G432" s="14">
        <f>G433</f>
        <v>170</v>
      </c>
      <c r="H432" s="14">
        <f>H433</f>
        <v>49.3</v>
      </c>
    </row>
    <row r="433" spans="1:8" ht="18.75" customHeight="1">
      <c r="A433" s="12" t="s">
        <v>89</v>
      </c>
      <c r="B433" s="45" t="s">
        <v>290</v>
      </c>
      <c r="C433" s="13" t="s">
        <v>192</v>
      </c>
      <c r="D433" s="13" t="s">
        <v>6</v>
      </c>
      <c r="E433" s="13" t="s">
        <v>215</v>
      </c>
      <c r="F433" s="13" t="s">
        <v>90</v>
      </c>
      <c r="G433" s="14">
        <v>170</v>
      </c>
      <c r="H433" s="14">
        <v>49.3</v>
      </c>
    </row>
    <row r="434" spans="1:8" ht="30">
      <c r="A434" s="12" t="s">
        <v>373</v>
      </c>
      <c r="B434" s="45" t="s">
        <v>290</v>
      </c>
      <c r="C434" s="13" t="s">
        <v>192</v>
      </c>
      <c r="D434" s="13" t="s">
        <v>6</v>
      </c>
      <c r="E434" s="13" t="s">
        <v>375</v>
      </c>
      <c r="F434" s="13"/>
      <c r="G434" s="14">
        <f>G435</f>
        <v>1410</v>
      </c>
      <c r="H434" s="14">
        <f>H435</f>
        <v>756.5</v>
      </c>
    </row>
    <row r="435" spans="1:8" ht="18.75" customHeight="1">
      <c r="A435" s="12" t="s">
        <v>89</v>
      </c>
      <c r="B435" s="45" t="s">
        <v>290</v>
      </c>
      <c r="C435" s="13" t="s">
        <v>192</v>
      </c>
      <c r="D435" s="13" t="s">
        <v>6</v>
      </c>
      <c r="E435" s="13" t="s">
        <v>375</v>
      </c>
      <c r="F435" s="13" t="s">
        <v>90</v>
      </c>
      <c r="G435" s="14">
        <v>1410</v>
      </c>
      <c r="H435" s="14">
        <v>756.5</v>
      </c>
    </row>
    <row r="436" spans="1:8" ht="15.75">
      <c r="A436" s="15" t="s">
        <v>216</v>
      </c>
      <c r="B436" s="44" t="s">
        <v>290</v>
      </c>
      <c r="C436" s="10" t="s">
        <v>192</v>
      </c>
      <c r="D436" s="10" t="s">
        <v>133</v>
      </c>
      <c r="E436" s="10"/>
      <c r="F436" s="10"/>
      <c r="G436" s="8">
        <f>G437</f>
        <v>3750</v>
      </c>
      <c r="H436" s="8">
        <f>H437</f>
        <v>2685</v>
      </c>
    </row>
    <row r="437" spans="1:8" ht="42.75">
      <c r="A437" s="11" t="s">
        <v>194</v>
      </c>
      <c r="B437" s="44" t="s">
        <v>290</v>
      </c>
      <c r="C437" s="10" t="s">
        <v>192</v>
      </c>
      <c r="D437" s="10" t="s">
        <v>133</v>
      </c>
      <c r="E437" s="10" t="s">
        <v>195</v>
      </c>
      <c r="F437" s="10"/>
      <c r="G437" s="8">
        <f>G438</f>
        <v>3750</v>
      </c>
      <c r="H437" s="8">
        <f>H438</f>
        <v>2685</v>
      </c>
    </row>
    <row r="438" spans="1:8" ht="71.25">
      <c r="A438" s="11" t="s">
        <v>341</v>
      </c>
      <c r="B438" s="44" t="s">
        <v>290</v>
      </c>
      <c r="C438" s="10" t="s">
        <v>192</v>
      </c>
      <c r="D438" s="10" t="s">
        <v>133</v>
      </c>
      <c r="E438" s="10" t="s">
        <v>196</v>
      </c>
      <c r="F438" s="10"/>
      <c r="G438" s="8">
        <f>G439+G441+G443</f>
        <v>3750</v>
      </c>
      <c r="H438" s="8">
        <f>H439+H441+H443</f>
        <v>2685</v>
      </c>
    </row>
    <row r="439" spans="1:8" ht="30">
      <c r="A439" s="12" t="s">
        <v>217</v>
      </c>
      <c r="B439" s="45" t="s">
        <v>290</v>
      </c>
      <c r="C439" s="13" t="s">
        <v>192</v>
      </c>
      <c r="D439" s="13" t="s">
        <v>133</v>
      </c>
      <c r="E439" s="13" t="s">
        <v>218</v>
      </c>
      <c r="F439" s="13"/>
      <c r="G439" s="14">
        <f>G440</f>
        <v>150</v>
      </c>
      <c r="H439" s="14">
        <f>H440</f>
        <v>0</v>
      </c>
    </row>
    <row r="440" spans="1:8" ht="30">
      <c r="A440" s="12" t="s">
        <v>27</v>
      </c>
      <c r="B440" s="45" t="s">
        <v>290</v>
      </c>
      <c r="C440" s="13" t="s">
        <v>192</v>
      </c>
      <c r="D440" s="13" t="s">
        <v>133</v>
      </c>
      <c r="E440" s="13" t="s">
        <v>218</v>
      </c>
      <c r="F440" s="13" t="s">
        <v>28</v>
      </c>
      <c r="G440" s="14">
        <v>150</v>
      </c>
      <c r="H440" s="14">
        <v>0</v>
      </c>
    </row>
    <row r="441" spans="1:8" ht="15">
      <c r="A441" s="12" t="s">
        <v>219</v>
      </c>
      <c r="B441" s="45" t="s">
        <v>290</v>
      </c>
      <c r="C441" s="13" t="s">
        <v>192</v>
      </c>
      <c r="D441" s="13" t="s">
        <v>133</v>
      </c>
      <c r="E441" s="13" t="s">
        <v>220</v>
      </c>
      <c r="F441" s="13"/>
      <c r="G441" s="14">
        <f>G442</f>
        <v>3100</v>
      </c>
      <c r="H441" s="14">
        <f>H442</f>
        <v>2685</v>
      </c>
    </row>
    <row r="442" spans="1:8" ht="30">
      <c r="A442" s="12" t="s">
        <v>27</v>
      </c>
      <c r="B442" s="45" t="s">
        <v>290</v>
      </c>
      <c r="C442" s="13" t="s">
        <v>192</v>
      </c>
      <c r="D442" s="13" t="s">
        <v>133</v>
      </c>
      <c r="E442" s="13" t="s">
        <v>220</v>
      </c>
      <c r="F442" s="13" t="s">
        <v>28</v>
      </c>
      <c r="G442" s="14">
        <f>1600+2000-500</f>
        <v>3100</v>
      </c>
      <c r="H442" s="14">
        <v>2685</v>
      </c>
    </row>
    <row r="443" spans="1:8" ht="15">
      <c r="A443" s="12" t="s">
        <v>221</v>
      </c>
      <c r="B443" s="45" t="s">
        <v>290</v>
      </c>
      <c r="C443" s="13" t="s">
        <v>192</v>
      </c>
      <c r="D443" s="13" t="s">
        <v>133</v>
      </c>
      <c r="E443" s="13" t="s">
        <v>222</v>
      </c>
      <c r="F443" s="13"/>
      <c r="G443" s="14">
        <f>G444</f>
        <v>500</v>
      </c>
      <c r="H443" s="14">
        <f>H444</f>
        <v>0</v>
      </c>
    </row>
    <row r="444" spans="1:8" ht="30">
      <c r="A444" s="12" t="s">
        <v>27</v>
      </c>
      <c r="B444" s="45" t="s">
        <v>290</v>
      </c>
      <c r="C444" s="13" t="s">
        <v>192</v>
      </c>
      <c r="D444" s="13" t="s">
        <v>133</v>
      </c>
      <c r="E444" s="13" t="s">
        <v>222</v>
      </c>
      <c r="F444" s="13" t="s">
        <v>28</v>
      </c>
      <c r="G444" s="14">
        <v>500</v>
      </c>
      <c r="H444" s="14">
        <v>0</v>
      </c>
    </row>
    <row r="445" spans="1:8" ht="31.5">
      <c r="A445" s="15" t="s">
        <v>223</v>
      </c>
      <c r="B445" s="44" t="s">
        <v>290</v>
      </c>
      <c r="C445" s="10" t="s">
        <v>192</v>
      </c>
      <c r="D445" s="10" t="s">
        <v>30</v>
      </c>
      <c r="E445" s="10"/>
      <c r="F445" s="10"/>
      <c r="G445" s="8">
        <f aca="true" t="shared" si="16" ref="G445:H447">G446</f>
        <v>5972.4</v>
      </c>
      <c r="H445" s="8">
        <f t="shared" si="16"/>
        <v>2375.2000000000003</v>
      </c>
    </row>
    <row r="446" spans="1:8" ht="42.75">
      <c r="A446" s="11" t="s">
        <v>194</v>
      </c>
      <c r="B446" s="44" t="s">
        <v>290</v>
      </c>
      <c r="C446" s="10" t="s">
        <v>192</v>
      </c>
      <c r="D446" s="10" t="s">
        <v>30</v>
      </c>
      <c r="E446" s="10" t="s">
        <v>195</v>
      </c>
      <c r="F446" s="10"/>
      <c r="G446" s="8">
        <f t="shared" si="16"/>
        <v>5972.4</v>
      </c>
      <c r="H446" s="8">
        <f t="shared" si="16"/>
        <v>2375.2000000000003</v>
      </c>
    </row>
    <row r="447" spans="1:8" ht="57.75" customHeight="1">
      <c r="A447" s="19" t="s">
        <v>342</v>
      </c>
      <c r="B447" s="44" t="s">
        <v>290</v>
      </c>
      <c r="C447" s="10" t="s">
        <v>192</v>
      </c>
      <c r="D447" s="10" t="s">
        <v>30</v>
      </c>
      <c r="E447" s="10" t="s">
        <v>204</v>
      </c>
      <c r="F447" s="10"/>
      <c r="G447" s="8">
        <f t="shared" si="16"/>
        <v>5972.4</v>
      </c>
      <c r="H447" s="8">
        <f t="shared" si="16"/>
        <v>2375.2000000000003</v>
      </c>
    </row>
    <row r="448" spans="1:8" ht="30">
      <c r="A448" s="12" t="s">
        <v>224</v>
      </c>
      <c r="B448" s="45" t="s">
        <v>290</v>
      </c>
      <c r="C448" s="13" t="s">
        <v>192</v>
      </c>
      <c r="D448" s="13" t="s">
        <v>30</v>
      </c>
      <c r="E448" s="13" t="s">
        <v>225</v>
      </c>
      <c r="F448" s="13"/>
      <c r="G448" s="14">
        <f>G449+G451+G452+G453+G450</f>
        <v>5972.4</v>
      </c>
      <c r="H448" s="14">
        <f>H449+H451+H452+H453+H450</f>
        <v>2375.2000000000003</v>
      </c>
    </row>
    <row r="449" spans="1:8" ht="35.25" customHeight="1">
      <c r="A449" s="12" t="s">
        <v>53</v>
      </c>
      <c r="B449" s="45" t="s">
        <v>290</v>
      </c>
      <c r="C449" s="13" t="s">
        <v>192</v>
      </c>
      <c r="D449" s="13" t="s">
        <v>30</v>
      </c>
      <c r="E449" s="13" t="s">
        <v>225</v>
      </c>
      <c r="F449" s="13" t="s">
        <v>54</v>
      </c>
      <c r="G449" s="14">
        <v>5024.9</v>
      </c>
      <c r="H449" s="14">
        <v>1983</v>
      </c>
    </row>
    <row r="450" spans="1:8" ht="30">
      <c r="A450" s="12" t="s">
        <v>226</v>
      </c>
      <c r="B450" s="45" t="s">
        <v>290</v>
      </c>
      <c r="C450" s="13" t="s">
        <v>192</v>
      </c>
      <c r="D450" s="13" t="s">
        <v>30</v>
      </c>
      <c r="E450" s="13" t="s">
        <v>225</v>
      </c>
      <c r="F450" s="13" t="s">
        <v>227</v>
      </c>
      <c r="G450" s="14">
        <v>0.6</v>
      </c>
      <c r="H450" s="14">
        <v>0.3</v>
      </c>
    </row>
    <row r="451" spans="1:8" ht="30">
      <c r="A451" s="12" t="s">
        <v>25</v>
      </c>
      <c r="B451" s="45" t="s">
        <v>290</v>
      </c>
      <c r="C451" s="13" t="s">
        <v>192</v>
      </c>
      <c r="D451" s="13" t="s">
        <v>30</v>
      </c>
      <c r="E451" s="13" t="s">
        <v>225</v>
      </c>
      <c r="F451" s="13" t="s">
        <v>26</v>
      </c>
      <c r="G451" s="14">
        <f>285+97+150</f>
        <v>532</v>
      </c>
      <c r="H451" s="14">
        <v>183</v>
      </c>
    </row>
    <row r="452" spans="1:8" ht="30">
      <c r="A452" s="12" t="s">
        <v>27</v>
      </c>
      <c r="B452" s="45" t="s">
        <v>290</v>
      </c>
      <c r="C452" s="13" t="s">
        <v>192</v>
      </c>
      <c r="D452" s="13" t="s">
        <v>30</v>
      </c>
      <c r="E452" s="13" t="s">
        <v>225</v>
      </c>
      <c r="F452" s="13" t="s">
        <v>28</v>
      </c>
      <c r="G452" s="14">
        <f>509.9-97</f>
        <v>412.9</v>
      </c>
      <c r="H452" s="14">
        <v>207.9</v>
      </c>
    </row>
    <row r="453" spans="1:8" ht="15">
      <c r="A453" s="12" t="s">
        <v>55</v>
      </c>
      <c r="B453" s="45" t="s">
        <v>290</v>
      </c>
      <c r="C453" s="13" t="s">
        <v>192</v>
      </c>
      <c r="D453" s="13" t="s">
        <v>30</v>
      </c>
      <c r="E453" s="13" t="s">
        <v>225</v>
      </c>
      <c r="F453" s="13" t="s">
        <v>56</v>
      </c>
      <c r="G453" s="14">
        <v>2</v>
      </c>
      <c r="H453" s="14">
        <v>1</v>
      </c>
    </row>
    <row r="454" spans="1:8" ht="31.5">
      <c r="A454" s="15" t="s">
        <v>291</v>
      </c>
      <c r="B454" s="44" t="s">
        <v>292</v>
      </c>
      <c r="C454" s="35"/>
      <c r="D454" s="35"/>
      <c r="E454" s="35"/>
      <c r="F454" s="35"/>
      <c r="G454" s="40">
        <f>G455+G461</f>
        <v>4100</v>
      </c>
      <c r="H454" s="40">
        <f>H455+H461</f>
        <v>404</v>
      </c>
    </row>
    <row r="455" spans="1:8" ht="15.75">
      <c r="A455" s="27" t="s">
        <v>5</v>
      </c>
      <c r="B455" s="44" t="s">
        <v>292</v>
      </c>
      <c r="C455" s="7" t="s">
        <v>6</v>
      </c>
      <c r="D455" s="7" t="s">
        <v>7</v>
      </c>
      <c r="E455" s="35"/>
      <c r="F455" s="35"/>
      <c r="G455" s="38">
        <f aca="true" t="shared" si="17" ref="G455:H459">G456</f>
        <v>2985</v>
      </c>
      <c r="H455" s="38">
        <f t="shared" si="17"/>
        <v>20</v>
      </c>
    </row>
    <row r="456" spans="1:8" ht="15.75">
      <c r="A456" s="15" t="s">
        <v>48</v>
      </c>
      <c r="B456" s="44" t="s">
        <v>292</v>
      </c>
      <c r="C456" s="10" t="s">
        <v>6</v>
      </c>
      <c r="D456" s="10" t="s">
        <v>49</v>
      </c>
      <c r="E456" s="35"/>
      <c r="F456" s="35"/>
      <c r="G456" s="38">
        <f t="shared" si="17"/>
        <v>2985</v>
      </c>
      <c r="H456" s="38">
        <f t="shared" si="17"/>
        <v>20</v>
      </c>
    </row>
    <row r="457" spans="1:8" ht="16.5" customHeight="1">
      <c r="A457" s="11" t="s">
        <v>387</v>
      </c>
      <c r="B457" s="44" t="s">
        <v>292</v>
      </c>
      <c r="C457" s="10" t="s">
        <v>6</v>
      </c>
      <c r="D457" s="10" t="s">
        <v>49</v>
      </c>
      <c r="E457" s="10" t="s">
        <v>41</v>
      </c>
      <c r="F457" s="34"/>
      <c r="G457" s="39">
        <f t="shared" si="17"/>
        <v>2985</v>
      </c>
      <c r="H457" s="39">
        <f t="shared" si="17"/>
        <v>20</v>
      </c>
    </row>
    <row r="458" spans="1:8" ht="16.5" customHeight="1">
      <c r="A458" s="11" t="s">
        <v>33</v>
      </c>
      <c r="B458" s="44" t="s">
        <v>292</v>
      </c>
      <c r="C458" s="10" t="s">
        <v>6</v>
      </c>
      <c r="D458" s="10" t="s">
        <v>49</v>
      </c>
      <c r="E458" s="10" t="s">
        <v>42</v>
      </c>
      <c r="F458" s="34"/>
      <c r="G458" s="39">
        <f t="shared" si="17"/>
        <v>2985</v>
      </c>
      <c r="H458" s="39">
        <f t="shared" si="17"/>
        <v>20</v>
      </c>
    </row>
    <row r="459" spans="1:8" ht="45">
      <c r="A459" s="12" t="s">
        <v>60</v>
      </c>
      <c r="B459" s="45" t="s">
        <v>292</v>
      </c>
      <c r="C459" s="13" t="s">
        <v>6</v>
      </c>
      <c r="D459" s="13" t="s">
        <v>49</v>
      </c>
      <c r="E459" s="13" t="s">
        <v>61</v>
      </c>
      <c r="F459" s="13"/>
      <c r="G459" s="14">
        <f t="shared" si="17"/>
        <v>2985</v>
      </c>
      <c r="H459" s="14">
        <f t="shared" si="17"/>
        <v>20</v>
      </c>
    </row>
    <row r="460" spans="1:8" ht="30">
      <c r="A460" s="12" t="s">
        <v>27</v>
      </c>
      <c r="B460" s="45" t="s">
        <v>292</v>
      </c>
      <c r="C460" s="13" t="s">
        <v>6</v>
      </c>
      <c r="D460" s="13" t="s">
        <v>49</v>
      </c>
      <c r="E460" s="13" t="s">
        <v>61</v>
      </c>
      <c r="F460" s="13" t="s">
        <v>28</v>
      </c>
      <c r="G460" s="14">
        <v>2985</v>
      </c>
      <c r="H460" s="14">
        <v>20</v>
      </c>
    </row>
    <row r="461" spans="1:8" ht="15.75">
      <c r="A461" s="15" t="s">
        <v>73</v>
      </c>
      <c r="B461" s="44" t="s">
        <v>292</v>
      </c>
      <c r="C461" s="24" t="s">
        <v>30</v>
      </c>
      <c r="D461" s="24" t="s">
        <v>7</v>
      </c>
      <c r="E461" s="34"/>
      <c r="F461" s="34"/>
      <c r="G461" s="38">
        <f aca="true" t="shared" si="18" ref="G461:H465">G462</f>
        <v>1115</v>
      </c>
      <c r="H461" s="38">
        <f t="shared" si="18"/>
        <v>384</v>
      </c>
    </row>
    <row r="462" spans="1:8" ht="29.25" customHeight="1">
      <c r="A462" s="15" t="s">
        <v>105</v>
      </c>
      <c r="B462" s="44" t="s">
        <v>292</v>
      </c>
      <c r="C462" s="10" t="s">
        <v>30</v>
      </c>
      <c r="D462" s="10" t="s">
        <v>106</v>
      </c>
      <c r="E462" s="34"/>
      <c r="F462" s="34"/>
      <c r="G462" s="38">
        <f t="shared" si="18"/>
        <v>1115</v>
      </c>
      <c r="H462" s="38">
        <f t="shared" si="18"/>
        <v>384</v>
      </c>
    </row>
    <row r="463" spans="1:8" ht="29.25">
      <c r="A463" s="11" t="s">
        <v>387</v>
      </c>
      <c r="B463" s="44" t="s">
        <v>292</v>
      </c>
      <c r="C463" s="10" t="s">
        <v>30</v>
      </c>
      <c r="D463" s="10" t="s">
        <v>106</v>
      </c>
      <c r="E463" s="16">
        <v>6000000</v>
      </c>
      <c r="F463" s="13"/>
      <c r="G463" s="8">
        <f t="shared" si="18"/>
        <v>1115</v>
      </c>
      <c r="H463" s="8">
        <f t="shared" si="18"/>
        <v>384</v>
      </c>
    </row>
    <row r="464" spans="1:8" ht="15">
      <c r="A464" s="11" t="s">
        <v>33</v>
      </c>
      <c r="B464" s="44" t="s">
        <v>292</v>
      </c>
      <c r="C464" s="10" t="s">
        <v>30</v>
      </c>
      <c r="D464" s="10" t="s">
        <v>106</v>
      </c>
      <c r="E464" s="16">
        <v>6290000</v>
      </c>
      <c r="F464" s="13"/>
      <c r="G464" s="8">
        <f t="shared" si="18"/>
        <v>1115</v>
      </c>
      <c r="H464" s="8">
        <f t="shared" si="18"/>
        <v>384</v>
      </c>
    </row>
    <row r="465" spans="1:8" ht="15" customHeight="1">
      <c r="A465" s="12" t="s">
        <v>114</v>
      </c>
      <c r="B465" s="45" t="s">
        <v>292</v>
      </c>
      <c r="C465" s="13" t="s">
        <v>30</v>
      </c>
      <c r="D465" s="13" t="s">
        <v>106</v>
      </c>
      <c r="E465" s="13" t="s">
        <v>115</v>
      </c>
      <c r="F465" s="13"/>
      <c r="G465" s="14">
        <f t="shared" si="18"/>
        <v>1115</v>
      </c>
      <c r="H465" s="14">
        <f t="shared" si="18"/>
        <v>384</v>
      </c>
    </row>
    <row r="466" spans="1:8" ht="27" customHeight="1">
      <c r="A466" s="12" t="s">
        <v>27</v>
      </c>
      <c r="B466" s="45" t="s">
        <v>292</v>
      </c>
      <c r="C466" s="13" t="s">
        <v>30</v>
      </c>
      <c r="D466" s="13" t="s">
        <v>106</v>
      </c>
      <c r="E466" s="13" t="s">
        <v>115</v>
      </c>
      <c r="F466" s="13" t="s">
        <v>28</v>
      </c>
      <c r="G466" s="14">
        <v>1115</v>
      </c>
      <c r="H466" s="14">
        <v>384</v>
      </c>
    </row>
    <row r="467" spans="1:8" ht="15.75">
      <c r="A467" s="36" t="s">
        <v>294</v>
      </c>
      <c r="B467" s="46"/>
      <c r="C467" s="34"/>
      <c r="D467" s="34"/>
      <c r="E467" s="34"/>
      <c r="F467" s="34"/>
      <c r="G467" s="37">
        <f>G11+G275+G282+G297+G321+G377+G407+G454</f>
        <v>763357.5</v>
      </c>
      <c r="H467" s="37">
        <f>H11+H275+H282+H297+H321+H377+H407+H454</f>
        <v>267472.6</v>
      </c>
    </row>
  </sheetData>
  <sheetProtection/>
  <mergeCells count="13">
    <mergeCell ref="A8:A9"/>
    <mergeCell ref="C8:C9"/>
    <mergeCell ref="D8:D9"/>
    <mergeCell ref="A4:H4"/>
    <mergeCell ref="B5:H5"/>
    <mergeCell ref="A3:H3"/>
    <mergeCell ref="C1:H1"/>
    <mergeCell ref="A2:H2"/>
    <mergeCell ref="E8:E9"/>
    <mergeCell ref="F8:F9"/>
    <mergeCell ref="G8:H8"/>
    <mergeCell ref="A6:H6"/>
    <mergeCell ref="B8:B9"/>
  </mergeCells>
  <printOptions/>
  <pageMargins left="0" right="0" top="0.2362204724409449" bottom="0.35433070866141736" header="0" footer="0"/>
  <pageSetup horizontalDpi="600" verticalDpi="600" orientation="portrait" paperSize="9" scale="85"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dc:creator>
  <cp:keywords/>
  <dc:description/>
  <cp:lastModifiedBy>Зайцева Катерина Владимировна</cp:lastModifiedBy>
  <cp:lastPrinted>2015-09-09T06:36:38Z</cp:lastPrinted>
  <dcterms:created xsi:type="dcterms:W3CDTF">2007-10-24T16:54:59Z</dcterms:created>
  <dcterms:modified xsi:type="dcterms:W3CDTF">2015-09-30T12:41:38Z</dcterms:modified>
  <cp:category/>
  <cp:version/>
  <cp:contentType/>
  <cp:contentStatus/>
</cp:coreProperties>
</file>