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20" windowHeight="5900" activeTab="0"/>
  </bookViews>
  <sheets>
    <sheet name=" 2 вар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<sst xmlns="http://schemas.openxmlformats.org/spreadsheetml/2006/main" count="211" uniqueCount="109">
  <si>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</si>
  <si>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</si>
  <si>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</si>
  <si>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</si>
  <si>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</si>
  <si>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</si>
  <si>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</si>
  <si>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</si>
  <si>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</si>
  <si>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</si>
  <si>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</si>
  <si>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</si>
  <si>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</si>
  <si>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</si>
  <si>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</si>
  <si>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Общегосударственные вопросы</t>
  </si>
  <si>
    <t>0100</t>
  </si>
  <si>
    <t>0103</t>
  </si>
  <si>
    <t>0104</t>
  </si>
  <si>
    <t>-</t>
  </si>
  <si>
    <t>0106</t>
  </si>
  <si>
    <t>0112</t>
  </si>
  <si>
    <t>0114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</si>
  <si>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</si>
  <si>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</si>
  <si>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</si>
  <si>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</si>
  <si>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</si>
  <si>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0402</t>
  </si>
  <si>
    <t>0410</t>
  </si>
  <si>
    <t>0412</t>
  </si>
  <si>
    <t>Жилищно-коммунальное хозяйство</t>
  </si>
  <si>
    <t>0500</t>
  </si>
  <si>
    <t>0501</t>
  </si>
  <si>
    <t>0502</t>
  </si>
  <si>
    <t>0503</t>
  </si>
  <si>
    <t>Образование</t>
  </si>
  <si>
    <t>0700</t>
  </si>
  <si>
    <t>0707</t>
  </si>
  <si>
    <t>Культура, кинематография, средства массовой информации</t>
  </si>
  <si>
    <t>0800</t>
  </si>
  <si>
    <t>0801</t>
  </si>
  <si>
    <t>0803</t>
  </si>
  <si>
    <t>0804</t>
  </si>
  <si>
    <t>0806</t>
  </si>
  <si>
    <t>0900</t>
  </si>
  <si>
    <t>0908</t>
  </si>
  <si>
    <t>Социальная политика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</si>
  <si>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</si>
  <si>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</si>
  <si>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</si>
  <si>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</si>
  <si>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</si>
  <si>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</si>
  <si>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</si>
  <si>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</si>
  <si>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</si>
  <si>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</si>
  <si>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0802</t>
  </si>
  <si>
    <t>Здравоохранение, физическая культура и спорт</t>
  </si>
  <si>
    <t>МО "Город Гатчина" "О бюджете</t>
  </si>
  <si>
    <t>Приложение 5</t>
  </si>
  <si>
    <t xml:space="preserve"> Обслуживание государственного и муниципального долга</t>
  </si>
  <si>
    <t>0111</t>
  </si>
  <si>
    <t>Код раздела, подраз- дела</t>
  </si>
  <si>
    <t>0310</t>
  </si>
  <si>
    <t xml:space="preserve"> Обеспечение пожарной безопасности</t>
  </si>
  <si>
    <t xml:space="preserve"> Другие вопросы в области социальной политики</t>
  </si>
  <si>
    <t>0901</t>
  </si>
  <si>
    <t>Межбюджетные трансферты</t>
  </si>
  <si>
    <t>1100</t>
  </si>
  <si>
    <t>МО "Город Гатчина" на 2009 год"</t>
  </si>
  <si>
    <t>от_____________ 2009 года №__</t>
  </si>
  <si>
    <t>1001</t>
  </si>
  <si>
    <t xml:space="preserve"> Пенсионное обеспечение</t>
  </si>
  <si>
    <t xml:space="preserve"> Социальное обеспечение населения</t>
  </si>
  <si>
    <t xml:space="preserve"> Иные межбюджетные трансферты</t>
  </si>
  <si>
    <t xml:space="preserve"> Стационарная медицинская помощь</t>
  </si>
  <si>
    <t xml:space="preserve"> Физическая культура и спорт</t>
  </si>
  <si>
    <t xml:space="preserve"> Другие вопросы в области культуры, кинематографии, средств массовой информации</t>
  </si>
  <si>
    <t xml:space="preserve"> Периодическая печать и издательства</t>
  </si>
  <si>
    <t xml:space="preserve"> Телевидение и радиовещание</t>
  </si>
  <si>
    <t xml:space="preserve"> Кинематография</t>
  </si>
  <si>
    <t xml:space="preserve"> Культура </t>
  </si>
  <si>
    <t xml:space="preserve"> Молодежная политика и оздоровление детей</t>
  </si>
  <si>
    <t xml:space="preserve"> Благоустройство </t>
  </si>
  <si>
    <t xml:space="preserve"> Коммунальное хозяйство</t>
  </si>
  <si>
    <t xml:space="preserve"> Жилищное  хозяйство</t>
  </si>
  <si>
    <t xml:space="preserve"> Другие вопросы в области национальной экономики </t>
  </si>
  <si>
    <t xml:space="preserve"> Связь и информатика</t>
  </si>
  <si>
    <t xml:space="preserve"> Топливно-энергетический комплекс </t>
  </si>
  <si>
    <t xml:space="preserve"> Другие общегосударственные вопросы </t>
  </si>
  <si>
    <t xml:space="preserve"> Резервные фонды</t>
  </si>
  <si>
    <t xml:space="preserve"> Обеспечение деятельности финансовых органов </t>
  </si>
  <si>
    <t xml:space="preserve"> Функционирование местных администраций</t>
  </si>
  <si>
    <t xml:space="preserve"> Функционирование законодательных (представительных) органов муниципального образования</t>
  </si>
  <si>
    <t xml:space="preserve"> Защита населения  и территории от чрезвычайных ситуаций природного и техногенного характера, гражданская оборона</t>
  </si>
  <si>
    <t>к Приложению решения Совета депутатов</t>
  </si>
  <si>
    <t>Сумма на 2009 год тыс.руб.</t>
  </si>
  <si>
    <t xml:space="preserve">Распределение бюджетных ассигнований по разделам и подразделам классификации расходов бюджета МО "Город Гатчина"    на 2009 год </t>
  </si>
  <si>
    <t>0107</t>
  </si>
  <si>
    <t xml:space="preserve"> Обеспечение проведениия выборов и референдумов</t>
  </si>
  <si>
    <t>Код разде-ла</t>
  </si>
  <si>
    <t>к решению Совета депутатов</t>
  </si>
  <si>
    <t>МО"Город Гатчина" "О бюджете</t>
  </si>
  <si>
    <t xml:space="preserve">от   29 декабря 2008года № 79       </t>
  </si>
  <si>
    <t xml:space="preserve"> (в редакции решения Совета</t>
  </si>
  <si>
    <t xml:space="preserve"> депутатов МО "Город Гатчина</t>
  </si>
  <si>
    <t xml:space="preserve"> от  25 марта 2009года   №4)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</si>
</sst>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7" fillId="0" borderId="17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2" borderId="0" xfId="0" applyFill="1" applyBorder="1" applyAlignment="1">
      <alignment/>
    </xf>
    <xf numFmtId="164" fontId="6" fillId="0" borderId="3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18" xfId="0" applyBorder="1" applyAlignment="1">
      <alignment/>
    </xf>
    <xf numFmtId="164" fontId="6" fillId="0" borderId="18" xfId="0" applyNumberFormat="1" applyFont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164" fontId="7" fillId="0" borderId="0" xfId="0" applyNumberFormat="1" applyFont="1" applyFill="1" applyAlignment="1">
      <alignment horizontal="right" wrapText="1"/>
    </xf>
    <xf numFmtId="0" fontId="13" fillId="0" borderId="10" xfId="0" applyFont="1" applyFill="1" applyBorder="1" applyAlignment="1">
      <alignment wrapText="1"/>
    </xf>
    <xf numFmtId="164" fontId="1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0" fillId="0" borderId="0" xfId="0" applyAlignment="1">
      <alignment horizontal="right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"/>
  <sheetViews>
    <sheetView tabSelected="1" workbookViewId="0" topLeftCell="A5">
      <selection activeCell="B10" sqref="B10"/>
    </sheetView>
  </sheetViews>
  <sheetFormatPr defaultColWidth="9.00390625" defaultRowHeight="12.75"/>
  <cols>
    <col min="1" max="1" width="56.875" style="0" customWidth="1"/>
    <col min="2" max="2" width="8.75390625" style="1" customWidth="1"/>
    <col min="3" max="3" width="8.00390625" style="0" hidden="1" customWidth="1"/>
    <col min="4" max="4" width="6.75390625" style="0" hidden="1" customWidth="1"/>
    <col min="5" max="5" width="0.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2421875" style="0" hidden="1" customWidth="1"/>
    <col min="12" max="12" width="9.50390625" style="1" customWidth="1"/>
    <col min="13" max="13" width="12.50390625" style="21" customWidth="1"/>
    <col min="14" max="14" width="11.50390625" style="2" hidden="1" customWidth="1"/>
    <col min="15" max="15" width="11.875" style="0" hidden="1" customWidth="1"/>
    <col min="16" max="16" width="11.00390625" style="3" hidden="1" customWidth="1"/>
    <col min="17" max="17" width="10.50390625" style="2" hidden="1" customWidth="1"/>
    <col min="18" max="18" width="0.12890625" style="0" hidden="1" customWidth="1"/>
    <col min="19" max="19" width="9.75390625" style="0" customWidth="1"/>
  </cols>
  <sheetData>
    <row r="1" spans="1:16" ht="12.75" customHeight="1">
      <c r="A1" s="2"/>
      <c r="B1" s="105" t="s">
        <v>61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37" t="s">
        <v>55</v>
      </c>
      <c r="O1" s="37" t="s">
        <v>55</v>
      </c>
      <c r="P1" s="38"/>
    </row>
    <row r="2" spans="1:16" ht="15" customHeight="1">
      <c r="A2" s="89"/>
      <c r="B2" s="107" t="s">
        <v>103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37" t="s">
        <v>56</v>
      </c>
      <c r="O2" s="37" t="s">
        <v>56</v>
      </c>
      <c r="P2" s="38"/>
    </row>
    <row r="3" spans="1:16" ht="13.5" customHeight="1">
      <c r="A3" s="2"/>
      <c r="B3" s="106" t="s">
        <v>104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37" t="s">
        <v>57</v>
      </c>
      <c r="O3" s="37" t="s">
        <v>57</v>
      </c>
      <c r="P3" s="38"/>
    </row>
    <row r="4" spans="1:16" ht="15.75" customHeight="1">
      <c r="A4" s="2"/>
      <c r="B4" s="106" t="s">
        <v>71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37"/>
      <c r="O4" s="37"/>
      <c r="P4" s="38"/>
    </row>
    <row r="5" spans="1:16" ht="14.25" customHeight="1">
      <c r="A5" s="2"/>
      <c r="B5" s="98" t="s">
        <v>105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37"/>
      <c r="O5" s="37"/>
      <c r="P5" s="38"/>
    </row>
    <row r="6" spans="1:16" ht="12.75" customHeight="1" hidden="1">
      <c r="A6" s="2"/>
      <c r="B6" s="23"/>
      <c r="C6" s="2"/>
      <c r="D6" s="2"/>
      <c r="E6" s="2"/>
      <c r="F6" s="2"/>
      <c r="G6" s="2"/>
      <c r="H6" s="2"/>
      <c r="I6" s="2"/>
      <c r="K6" s="2"/>
      <c r="L6" s="23"/>
      <c r="N6" s="21"/>
      <c r="O6" s="21"/>
      <c r="P6" s="38"/>
    </row>
    <row r="7" spans="1:16" ht="12.75" customHeight="1" hidden="1">
      <c r="A7" s="2"/>
      <c r="B7" s="23"/>
      <c r="C7" s="2"/>
      <c r="D7" s="2"/>
      <c r="E7" s="2"/>
      <c r="F7" s="2"/>
      <c r="G7" s="2"/>
      <c r="H7" s="2"/>
      <c r="I7" s="2"/>
      <c r="K7" s="2"/>
      <c r="L7" s="23"/>
      <c r="N7" s="21"/>
      <c r="O7" s="21"/>
      <c r="P7" s="38"/>
    </row>
    <row r="8" spans="1:16" ht="12.75" customHeight="1">
      <c r="A8" s="2"/>
      <c r="B8" s="92" t="s">
        <v>106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N8" s="21"/>
      <c r="O8" s="21"/>
      <c r="P8" s="38"/>
    </row>
    <row r="9" spans="1:16" ht="12.75" customHeight="1">
      <c r="A9" s="2"/>
      <c r="B9" s="92" t="s">
        <v>107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4"/>
      <c r="N9" s="21"/>
      <c r="O9" s="21"/>
      <c r="P9" s="38"/>
    </row>
    <row r="10" spans="1:16" ht="12.75" customHeight="1">
      <c r="A10" s="2"/>
      <c r="B10" s="92" t="s">
        <v>108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4"/>
      <c r="N10" s="21"/>
      <c r="O10" s="21"/>
      <c r="P10" s="38"/>
    </row>
    <row r="11" spans="1:17" ht="55.5" customHeight="1" thickBot="1">
      <c r="A11" s="99" t="s">
        <v>99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9.5" customHeight="1" hidden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101"/>
      <c r="P12" s="101"/>
      <c r="Q12" s="101"/>
    </row>
    <row r="13" spans="1:19" ht="15.75" customHeight="1">
      <c r="A13" s="102" t="s">
        <v>0</v>
      </c>
      <c r="B13" s="102" t="s">
        <v>102</v>
      </c>
      <c r="C13" s="102" t="s">
        <v>2</v>
      </c>
      <c r="D13" s="102"/>
      <c r="E13" s="102"/>
      <c r="F13" s="102" t="s">
        <v>3</v>
      </c>
      <c r="G13" s="120" t="s">
        <v>4</v>
      </c>
      <c r="H13" s="121"/>
      <c r="I13" s="122"/>
      <c r="J13" s="102" t="s">
        <v>5</v>
      </c>
      <c r="K13" s="102" t="s">
        <v>6</v>
      </c>
      <c r="L13" s="102" t="s">
        <v>64</v>
      </c>
      <c r="M13" s="110" t="s">
        <v>98</v>
      </c>
      <c r="N13" s="113" t="s">
        <v>7</v>
      </c>
      <c r="O13" s="115" t="s">
        <v>8</v>
      </c>
      <c r="P13" s="117" t="s">
        <v>9</v>
      </c>
      <c r="Q13" s="103" t="s">
        <v>10</v>
      </c>
      <c r="R13" s="108" t="s">
        <v>11</v>
      </c>
      <c r="S13" s="96"/>
    </row>
    <row r="14" spans="1:19" ht="16.5" customHeight="1">
      <c r="A14" s="102"/>
      <c r="B14" s="102"/>
      <c r="C14" s="102"/>
      <c r="D14" s="102"/>
      <c r="E14" s="102"/>
      <c r="F14" s="102"/>
      <c r="G14" s="102" t="s">
        <v>12</v>
      </c>
      <c r="H14" s="102" t="s">
        <v>13</v>
      </c>
      <c r="I14" s="102" t="s">
        <v>14</v>
      </c>
      <c r="J14" s="102"/>
      <c r="K14" s="102"/>
      <c r="L14" s="102"/>
      <c r="M14" s="111"/>
      <c r="N14" s="114"/>
      <c r="O14" s="116"/>
      <c r="P14" s="118"/>
      <c r="Q14" s="104"/>
      <c r="R14" s="109"/>
      <c r="S14" s="96"/>
    </row>
    <row r="15" spans="1:19" ht="15.7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11"/>
      <c r="N15" s="114"/>
      <c r="O15" s="116"/>
      <c r="P15" s="119"/>
      <c r="Q15" s="104"/>
      <c r="R15" s="109"/>
      <c r="S15" s="96"/>
    </row>
    <row r="16" spans="1:19" ht="13.5" customHeight="1">
      <c r="A16" s="102"/>
      <c r="B16" s="102"/>
      <c r="C16" s="102"/>
      <c r="D16" s="102"/>
      <c r="E16" s="102"/>
      <c r="F16" s="102"/>
      <c r="G16" s="39"/>
      <c r="H16" s="39"/>
      <c r="I16" s="39"/>
      <c r="J16" s="39"/>
      <c r="K16" s="39"/>
      <c r="L16" s="102"/>
      <c r="M16" s="112"/>
      <c r="N16" s="40"/>
      <c r="O16" s="41"/>
      <c r="P16" s="42"/>
      <c r="Q16" s="104"/>
      <c r="R16" s="78"/>
      <c r="S16" s="97"/>
    </row>
    <row r="17" spans="1:19" ht="14.25" customHeight="1">
      <c r="A17" s="45" t="s">
        <v>15</v>
      </c>
      <c r="B17" s="44" t="s">
        <v>16</v>
      </c>
      <c r="C17" s="45">
        <f>SUM(C19:C24)</f>
        <v>72573</v>
      </c>
      <c r="D17" s="45">
        <f>SUM(D19:D24)</f>
        <v>-4729</v>
      </c>
      <c r="E17" s="45" t="e">
        <f aca="true" t="shared" si="0" ref="E17:K17">SUM(E18:E24)</f>
        <v>#REF!</v>
      </c>
      <c r="F17" s="45" t="e">
        <f t="shared" si="0"/>
        <v>#REF!</v>
      </c>
      <c r="G17" s="45" t="e">
        <f t="shared" si="0"/>
        <v>#REF!</v>
      </c>
      <c r="H17" s="45" t="e">
        <f t="shared" si="0"/>
        <v>#REF!</v>
      </c>
      <c r="I17" s="45" t="e">
        <f t="shared" si="0"/>
        <v>#REF!</v>
      </c>
      <c r="J17" s="46" t="e">
        <f t="shared" si="0"/>
        <v>#REF!</v>
      </c>
      <c r="K17" s="45" t="e">
        <f t="shared" si="0"/>
        <v>#REF!</v>
      </c>
      <c r="L17" s="44"/>
      <c r="M17" s="46">
        <f>M18+M19+M20+M21+M22+M23+M24</f>
        <v>71076.2</v>
      </c>
      <c r="N17" s="48" t="e">
        <f>J17/G17*100</f>
        <v>#REF!</v>
      </c>
      <c r="O17" s="49" t="e">
        <f>#REF!/G17*100</f>
        <v>#REF!</v>
      </c>
      <c r="P17" s="50" t="e">
        <f>#REF!/#REF!*100</f>
        <v>#REF!</v>
      </c>
      <c r="Q17" s="46" t="e">
        <f>SUM(Q18:Q24)</f>
        <v>#REF!</v>
      </c>
      <c r="R17" s="79" t="e">
        <f>#REF!/Q17*100</f>
        <v>#REF!</v>
      </c>
      <c r="S17" s="80"/>
    </row>
    <row r="18" spans="1:23" ht="29.25" customHeight="1">
      <c r="A18" s="84" t="s">
        <v>95</v>
      </c>
      <c r="B18" s="51"/>
      <c r="C18" s="53">
        <v>2675</v>
      </c>
      <c r="D18" s="53"/>
      <c r="E18" s="52">
        <v>2543</v>
      </c>
      <c r="F18" s="52">
        <f aca="true" t="shared" si="1" ref="F18:F43">G18+H18+I18</f>
        <v>2593</v>
      </c>
      <c r="G18" s="52">
        <v>2593</v>
      </c>
      <c r="H18" s="52"/>
      <c r="I18" s="52"/>
      <c r="J18" s="52">
        <f>2152+1349</f>
        <v>3501</v>
      </c>
      <c r="K18" s="53" t="e">
        <f>#REF!+#REF!+#REF!</f>
        <v>#REF!</v>
      </c>
      <c r="L18" s="51" t="s">
        <v>17</v>
      </c>
      <c r="M18" s="52">
        <v>4548.7</v>
      </c>
      <c r="N18" s="48">
        <f aca="true" t="shared" si="2" ref="N18:N53">J18/G18*100</f>
        <v>135.01735441573467</v>
      </c>
      <c r="O18" s="49" t="e">
        <f>#REF!/G18*100</f>
        <v>#REF!</v>
      </c>
      <c r="P18" s="56"/>
      <c r="Q18" s="53">
        <v>942.6</v>
      </c>
      <c r="R18" s="79" t="e">
        <f>#REF!/Q18*100</f>
        <v>#REF!</v>
      </c>
      <c r="S18" s="81"/>
      <c r="W18" s="75"/>
    </row>
    <row r="19" spans="1:25" ht="13.5">
      <c r="A19" s="84" t="s">
        <v>94</v>
      </c>
      <c r="B19" s="51"/>
      <c r="C19" s="53">
        <v>45198</v>
      </c>
      <c r="D19" s="53">
        <f>-834-3694</f>
        <v>-4528</v>
      </c>
      <c r="E19" s="52">
        <v>39830</v>
      </c>
      <c r="F19" s="52">
        <f t="shared" si="1"/>
        <v>47382.1</v>
      </c>
      <c r="G19" s="52">
        <f>42752.1+2800</f>
        <v>45552.1</v>
      </c>
      <c r="H19" s="52"/>
      <c r="I19" s="52">
        <v>1830</v>
      </c>
      <c r="J19" s="52">
        <f>1166+45418</f>
        <v>46584</v>
      </c>
      <c r="K19" s="53" t="e">
        <f>#REF!+#REF!+#REF!</f>
        <v>#REF!</v>
      </c>
      <c r="L19" s="51" t="s">
        <v>18</v>
      </c>
      <c r="M19" s="52">
        <v>39125.5</v>
      </c>
      <c r="N19" s="48">
        <f t="shared" si="2"/>
        <v>102.26531817413466</v>
      </c>
      <c r="O19" s="49" t="e">
        <f>#REF!/G19*100</f>
        <v>#REF!</v>
      </c>
      <c r="P19" s="56"/>
      <c r="Q19" s="53">
        <v>26630.9</v>
      </c>
      <c r="R19" s="79" t="e">
        <f>#REF!/Q19*100</f>
        <v>#REF!</v>
      </c>
      <c r="S19" s="81"/>
      <c r="T19" s="19"/>
      <c r="Y19" s="2"/>
    </row>
    <row r="20" spans="1:25" ht="13.5">
      <c r="A20" s="84" t="s">
        <v>93</v>
      </c>
      <c r="B20" s="51"/>
      <c r="C20" s="53"/>
      <c r="D20" s="53"/>
      <c r="E20" s="52"/>
      <c r="F20" s="52"/>
      <c r="G20" s="52"/>
      <c r="H20" s="52"/>
      <c r="I20" s="52"/>
      <c r="J20" s="52"/>
      <c r="K20" s="53"/>
      <c r="L20" s="51" t="s">
        <v>20</v>
      </c>
      <c r="M20" s="52">
        <v>4948</v>
      </c>
      <c r="N20" s="48"/>
      <c r="O20" s="49"/>
      <c r="P20" s="56"/>
      <c r="Q20" s="53"/>
      <c r="R20" s="79"/>
      <c r="S20" s="81"/>
      <c r="T20" s="19"/>
      <c r="Y20" s="2"/>
    </row>
    <row r="21" spans="1:25" ht="15" customHeight="1">
      <c r="A21" s="84" t="s">
        <v>101</v>
      </c>
      <c r="B21" s="51"/>
      <c r="C21" s="53"/>
      <c r="D21" s="53"/>
      <c r="E21" s="52"/>
      <c r="F21" s="52"/>
      <c r="G21" s="52"/>
      <c r="H21" s="52"/>
      <c r="I21" s="52"/>
      <c r="J21" s="52"/>
      <c r="K21" s="53"/>
      <c r="L21" s="51" t="s">
        <v>100</v>
      </c>
      <c r="M21" s="52">
        <v>1500</v>
      </c>
      <c r="N21" s="48"/>
      <c r="O21" s="49"/>
      <c r="P21" s="56"/>
      <c r="Q21" s="53"/>
      <c r="R21" s="79"/>
      <c r="S21" s="81"/>
      <c r="T21" s="19"/>
      <c r="Y21" s="2"/>
    </row>
    <row r="22" spans="1:20" ht="16.5" customHeight="1">
      <c r="A22" s="84" t="s">
        <v>62</v>
      </c>
      <c r="B22" s="51"/>
      <c r="C22" s="53"/>
      <c r="D22" s="53"/>
      <c r="E22" s="52"/>
      <c r="F22" s="52"/>
      <c r="G22" s="52"/>
      <c r="H22" s="52"/>
      <c r="I22" s="52"/>
      <c r="J22" s="52"/>
      <c r="K22" s="53"/>
      <c r="L22" s="51" t="s">
        <v>63</v>
      </c>
      <c r="M22" s="52">
        <v>100</v>
      </c>
      <c r="N22" s="48"/>
      <c r="O22" s="49"/>
      <c r="P22" s="56"/>
      <c r="Q22" s="53"/>
      <c r="R22" s="79"/>
      <c r="S22" s="81"/>
      <c r="T22" s="19"/>
    </row>
    <row r="23" spans="1:20" ht="13.5" customHeight="1">
      <c r="A23" s="84" t="s">
        <v>92</v>
      </c>
      <c r="B23" s="51"/>
      <c r="C23" s="53">
        <v>6000</v>
      </c>
      <c r="D23" s="53"/>
      <c r="E23" s="52">
        <v>3855</v>
      </c>
      <c r="F23" s="52">
        <f t="shared" si="1"/>
        <v>6887.900000000001</v>
      </c>
      <c r="G23" s="52">
        <f>38.1+5349.8+1500</f>
        <v>6887.900000000001</v>
      </c>
      <c r="H23" s="52"/>
      <c r="I23" s="52"/>
      <c r="J23" s="52">
        <v>10000</v>
      </c>
      <c r="K23" s="53" t="e">
        <f>#REF!+#REF!+#REF!</f>
        <v>#REF!</v>
      </c>
      <c r="L23" s="51" t="s">
        <v>21</v>
      </c>
      <c r="M23" s="52">
        <v>4176.8</v>
      </c>
      <c r="N23" s="48">
        <f t="shared" si="2"/>
        <v>145.18213098331856</v>
      </c>
      <c r="O23" s="49" t="e">
        <f>#REF!/G23*100</f>
        <v>#REF!</v>
      </c>
      <c r="P23" s="56"/>
      <c r="Q23" s="53" t="s">
        <v>19</v>
      </c>
      <c r="R23" s="79"/>
      <c r="S23" s="81"/>
      <c r="T23" s="19"/>
    </row>
    <row r="24" spans="1:20" ht="16.5" customHeight="1">
      <c r="A24" s="84" t="s">
        <v>91</v>
      </c>
      <c r="B24" s="51"/>
      <c r="C24" s="53">
        <v>21375</v>
      </c>
      <c r="D24" s="53">
        <f>160+834-4889+3694</f>
        <v>-201</v>
      </c>
      <c r="E24" s="52" t="e">
        <f>SUM(#REF!)</f>
        <v>#REF!</v>
      </c>
      <c r="F24" s="52" t="e">
        <f t="shared" si="1"/>
        <v>#REF!</v>
      </c>
      <c r="G24" s="52" t="e">
        <f>SUM(#REF!)</f>
        <v>#REF!</v>
      </c>
      <c r="H24" s="52" t="e">
        <f>SUM(#REF!)</f>
        <v>#REF!</v>
      </c>
      <c r="I24" s="52" t="e">
        <f>SUM(#REF!)</f>
        <v>#REF!</v>
      </c>
      <c r="J24" s="52" t="e">
        <f>SUM(#REF!)</f>
        <v>#REF!</v>
      </c>
      <c r="K24" s="53" t="e">
        <f>#REF!+#REF!+#REF!</f>
        <v>#REF!</v>
      </c>
      <c r="L24" s="51" t="s">
        <v>22</v>
      </c>
      <c r="M24" s="52">
        <v>16677.2</v>
      </c>
      <c r="N24" s="48" t="e">
        <f t="shared" si="2"/>
        <v>#REF!</v>
      </c>
      <c r="O24" s="49" t="e">
        <f>#REF!/G24*100</f>
        <v>#REF!</v>
      </c>
      <c r="P24" s="56"/>
      <c r="Q24" s="53" t="e">
        <f>SUM(#REF!)</f>
        <v>#REF!</v>
      </c>
      <c r="R24" s="79" t="e">
        <f>#REF!/Q24*100</f>
        <v>#REF!</v>
      </c>
      <c r="S24" s="81"/>
      <c r="T24" s="19"/>
    </row>
    <row r="25" spans="1:19" ht="29.25" customHeight="1">
      <c r="A25" s="45" t="s">
        <v>23</v>
      </c>
      <c r="B25" s="44" t="s">
        <v>24</v>
      </c>
      <c r="C25" s="45">
        <f aca="true" t="shared" si="3" ref="C25:K25">SUM(C26:C26)</f>
        <v>900</v>
      </c>
      <c r="D25" s="45">
        <f t="shared" si="3"/>
        <v>0</v>
      </c>
      <c r="E25" s="45">
        <f t="shared" si="3"/>
        <v>508.2</v>
      </c>
      <c r="F25" s="45">
        <f t="shared" si="3"/>
        <v>1315.6</v>
      </c>
      <c r="G25" s="45">
        <f t="shared" si="3"/>
        <v>1315.6</v>
      </c>
      <c r="H25" s="45">
        <f t="shared" si="3"/>
        <v>0</v>
      </c>
      <c r="I25" s="45">
        <f t="shared" si="3"/>
        <v>0</v>
      </c>
      <c r="J25" s="45">
        <f t="shared" si="3"/>
        <v>2460.7</v>
      </c>
      <c r="K25" s="45" t="e">
        <f t="shared" si="3"/>
        <v>#REF!</v>
      </c>
      <c r="L25" s="44"/>
      <c r="M25" s="46">
        <f>M26+M27</f>
        <v>4168</v>
      </c>
      <c r="N25" s="48">
        <f t="shared" si="2"/>
        <v>187.0401337792642</v>
      </c>
      <c r="O25" s="49" t="e">
        <f>#REF!/G25*100</f>
        <v>#REF!</v>
      </c>
      <c r="P25" s="50" t="e">
        <f>#REF!/#REF!*100</f>
        <v>#REF!</v>
      </c>
      <c r="Q25" s="45">
        <f>SUM(Q26:Q26)</f>
        <v>258.6</v>
      </c>
      <c r="R25" s="79" t="e">
        <f>#REF!/Q25*100</f>
        <v>#REF!</v>
      </c>
      <c r="S25" s="80"/>
    </row>
    <row r="26" spans="1:19" ht="27.75" customHeight="1">
      <c r="A26" s="84" t="s">
        <v>96</v>
      </c>
      <c r="B26" s="51"/>
      <c r="C26" s="53">
        <v>900</v>
      </c>
      <c r="D26" s="53"/>
      <c r="E26" s="53">
        <v>508.2</v>
      </c>
      <c r="F26" s="52">
        <f t="shared" si="1"/>
        <v>1315.6</v>
      </c>
      <c r="G26" s="53">
        <v>1315.6</v>
      </c>
      <c r="H26" s="53"/>
      <c r="I26" s="53"/>
      <c r="J26" s="53">
        <f>960.7+1500</f>
        <v>2460.7</v>
      </c>
      <c r="K26" s="53" t="e">
        <f>#REF!+#REF!+#REF!</f>
        <v>#REF!</v>
      </c>
      <c r="L26" s="51" t="s">
        <v>25</v>
      </c>
      <c r="M26" s="52">
        <v>900</v>
      </c>
      <c r="N26" s="48">
        <f t="shared" si="2"/>
        <v>187.0401337792642</v>
      </c>
      <c r="O26" s="49" t="e">
        <f>#REF!/G26*100</f>
        <v>#REF!</v>
      </c>
      <c r="P26" s="56"/>
      <c r="Q26" s="53">
        <v>258.6</v>
      </c>
      <c r="R26" s="79" t="e">
        <f>#REF!/Q26*100</f>
        <v>#REF!</v>
      </c>
      <c r="S26" s="81"/>
    </row>
    <row r="27" spans="1:19" ht="16.5" customHeight="1">
      <c r="A27" s="84" t="s">
        <v>66</v>
      </c>
      <c r="B27" s="51"/>
      <c r="C27" s="53"/>
      <c r="D27" s="53"/>
      <c r="E27" s="53"/>
      <c r="F27" s="52"/>
      <c r="G27" s="53"/>
      <c r="H27" s="53"/>
      <c r="I27" s="53"/>
      <c r="J27" s="53"/>
      <c r="K27" s="53"/>
      <c r="L27" s="51" t="s">
        <v>65</v>
      </c>
      <c r="M27" s="52">
        <v>3268</v>
      </c>
      <c r="N27" s="48"/>
      <c r="O27" s="49"/>
      <c r="P27" s="56"/>
      <c r="Q27" s="53"/>
      <c r="R27" s="79"/>
      <c r="S27" s="81"/>
    </row>
    <row r="28" spans="1:19" ht="15.75" customHeight="1">
      <c r="A28" s="45" t="s">
        <v>26</v>
      </c>
      <c r="B28" s="44" t="s">
        <v>27</v>
      </c>
      <c r="C28" s="45">
        <f>SUM(C29:C31)</f>
        <v>6220</v>
      </c>
      <c r="D28" s="45">
        <f>SUM(D29:D31)</f>
        <v>0</v>
      </c>
      <c r="E28" s="45" t="e">
        <f>E29+#REF!+#REF!+#REF!+E30+E31</f>
        <v>#REF!</v>
      </c>
      <c r="F28" s="45" t="e">
        <f>F29+#REF!+#REF!+#REF!+F30+F31</f>
        <v>#REF!</v>
      </c>
      <c r="G28" s="45" t="e">
        <f>G29+#REF!+#REF!+#REF!+G30+G31</f>
        <v>#REF!</v>
      </c>
      <c r="H28" s="45" t="e">
        <f>H29+#REF!+#REF!+#REF!+H30+H31</f>
        <v>#REF!</v>
      </c>
      <c r="I28" s="45" t="e">
        <f>I29+#REF!+#REF!+#REF!+I30+I31</f>
        <v>#REF!</v>
      </c>
      <c r="J28" s="45" t="e">
        <f>J29+#REF!+#REF!+#REF!+J30+J31+#REF!</f>
        <v>#REF!</v>
      </c>
      <c r="K28" s="45" t="e">
        <f>K29+#REF!+#REF!+#REF!+K30+K31+#REF!</f>
        <v>#REF!</v>
      </c>
      <c r="L28" s="44"/>
      <c r="M28" s="46">
        <f>M29+M30+M31</f>
        <v>9044</v>
      </c>
      <c r="N28" s="48" t="e">
        <f t="shared" si="2"/>
        <v>#REF!</v>
      </c>
      <c r="O28" s="49" t="e">
        <f>#REF!/G28*100</f>
        <v>#REF!</v>
      </c>
      <c r="P28" s="50" t="e">
        <f>#REF!/#REF!*100</f>
        <v>#REF!</v>
      </c>
      <c r="Q28" s="45" t="e">
        <f>Q29+#REF!+#REF!+#REF!+Q30+Q31</f>
        <v>#REF!</v>
      </c>
      <c r="R28" s="79" t="e">
        <f>#REF!/Q28*100</f>
        <v>#REF!</v>
      </c>
      <c r="S28" s="80"/>
    </row>
    <row r="29" spans="1:19" ht="15.75" customHeight="1">
      <c r="A29" s="84" t="s">
        <v>90</v>
      </c>
      <c r="B29" s="51"/>
      <c r="C29" s="53">
        <v>2820</v>
      </c>
      <c r="D29" s="53"/>
      <c r="E29" s="53"/>
      <c r="F29" s="52">
        <f t="shared" si="1"/>
        <v>138</v>
      </c>
      <c r="G29" s="53">
        <v>138</v>
      </c>
      <c r="H29" s="53"/>
      <c r="I29" s="53"/>
      <c r="J29" s="53"/>
      <c r="K29" s="53" t="e">
        <f>#REF!+#REF!+#REF!</f>
        <v>#REF!</v>
      </c>
      <c r="L29" s="51" t="s">
        <v>28</v>
      </c>
      <c r="M29" s="52">
        <v>300</v>
      </c>
      <c r="N29" s="48">
        <f t="shared" si="2"/>
        <v>0</v>
      </c>
      <c r="O29" s="49" t="e">
        <f>#REF!/G29*100</f>
        <v>#REF!</v>
      </c>
      <c r="P29" s="56"/>
      <c r="Q29" s="53">
        <v>1880.3</v>
      </c>
      <c r="R29" s="79" t="e">
        <f>#REF!/Q29*100</f>
        <v>#REF!</v>
      </c>
      <c r="S29" s="81"/>
    </row>
    <row r="30" spans="1:19" ht="12.75" customHeight="1">
      <c r="A30" s="84" t="s">
        <v>89</v>
      </c>
      <c r="B30" s="51"/>
      <c r="C30" s="53">
        <v>1500</v>
      </c>
      <c r="D30" s="53"/>
      <c r="E30" s="53">
        <v>1000</v>
      </c>
      <c r="F30" s="52">
        <f t="shared" si="1"/>
        <v>1000</v>
      </c>
      <c r="G30" s="53">
        <v>1000</v>
      </c>
      <c r="H30" s="53"/>
      <c r="I30" s="53"/>
      <c r="J30" s="53">
        <v>3518.5</v>
      </c>
      <c r="K30" s="53" t="e">
        <f>#REF!+#REF!+#REF!</f>
        <v>#REF!</v>
      </c>
      <c r="L30" s="51" t="s">
        <v>29</v>
      </c>
      <c r="M30" s="52">
        <v>150</v>
      </c>
      <c r="N30" s="48">
        <f t="shared" si="2"/>
        <v>351.85</v>
      </c>
      <c r="O30" s="49" t="e">
        <f>#REF!/G30*100</f>
        <v>#REF!</v>
      </c>
      <c r="P30" s="56"/>
      <c r="Q30" s="53">
        <v>590.2</v>
      </c>
      <c r="R30" s="79" t="e">
        <f>#REF!/Q30*100</f>
        <v>#REF!</v>
      </c>
      <c r="S30" s="81"/>
    </row>
    <row r="31" spans="1:22" ht="14.25" customHeight="1">
      <c r="A31" s="84" t="s">
        <v>88</v>
      </c>
      <c r="B31" s="51"/>
      <c r="C31" s="53">
        <v>1900</v>
      </c>
      <c r="D31" s="53"/>
      <c r="E31" s="53" t="e">
        <f>SUM(#REF!)</f>
        <v>#REF!</v>
      </c>
      <c r="F31" s="52" t="e">
        <f t="shared" si="1"/>
        <v>#REF!</v>
      </c>
      <c r="G31" s="53" t="e">
        <f>SUM(#REF!)</f>
        <v>#REF!</v>
      </c>
      <c r="H31" s="53" t="e">
        <f>SUM(#REF!)</f>
        <v>#REF!</v>
      </c>
      <c r="I31" s="53" t="e">
        <f>SUM(#REF!)</f>
        <v>#REF!</v>
      </c>
      <c r="J31" s="53" t="e">
        <f>SUM(#REF!)</f>
        <v>#REF!</v>
      </c>
      <c r="K31" s="53" t="e">
        <f>#REF!+#REF!+#REF!</f>
        <v>#REF!</v>
      </c>
      <c r="L31" s="51" t="s">
        <v>30</v>
      </c>
      <c r="M31" s="52">
        <v>8594</v>
      </c>
      <c r="N31" s="48" t="e">
        <f t="shared" si="2"/>
        <v>#REF!</v>
      </c>
      <c r="O31" s="49" t="e">
        <f>#REF!/G31*100</f>
        <v>#REF!</v>
      </c>
      <c r="P31" s="56"/>
      <c r="Q31" s="53">
        <v>630</v>
      </c>
      <c r="R31" s="79" t="e">
        <f>#REF!/Q31*100</f>
        <v>#REF!</v>
      </c>
      <c r="S31" s="81"/>
      <c r="T31" s="68"/>
      <c r="U31" s="68"/>
      <c r="V31" s="68"/>
    </row>
    <row r="32" spans="1:19" ht="12.75" customHeight="1">
      <c r="A32" s="45" t="s">
        <v>31</v>
      </c>
      <c r="B32" s="44" t="s">
        <v>32</v>
      </c>
      <c r="C32" s="45">
        <f aca="true" t="shared" si="4" ref="C32:K32">SUM(C33:C35)</f>
        <v>53545</v>
      </c>
      <c r="D32" s="45">
        <f t="shared" si="4"/>
        <v>-5700</v>
      </c>
      <c r="E32" s="45">
        <f t="shared" si="4"/>
        <v>129531.4</v>
      </c>
      <c r="F32" s="45">
        <f t="shared" si="4"/>
        <v>17579.9</v>
      </c>
      <c r="G32" s="45">
        <f t="shared" si="4"/>
        <v>16579.9</v>
      </c>
      <c r="H32" s="45">
        <f t="shared" si="4"/>
        <v>1000</v>
      </c>
      <c r="I32" s="45">
        <f t="shared" si="4"/>
        <v>0</v>
      </c>
      <c r="J32" s="45">
        <f t="shared" si="4"/>
        <v>48660.3</v>
      </c>
      <c r="K32" s="45" t="e">
        <f t="shared" si="4"/>
        <v>#REF!</v>
      </c>
      <c r="L32" s="44"/>
      <c r="M32" s="46">
        <f>M33+M34+M35</f>
        <v>269791</v>
      </c>
      <c r="N32" s="48">
        <f t="shared" si="2"/>
        <v>293.4897074168119</v>
      </c>
      <c r="O32" s="49" t="e">
        <f>#REF!/G32*100</f>
        <v>#REF!</v>
      </c>
      <c r="P32" s="50" t="e">
        <f>#REF!/#REF!*100</f>
        <v>#REF!</v>
      </c>
      <c r="Q32" s="45">
        <f>SUM(Q33:Q35)</f>
        <v>109630.5</v>
      </c>
      <c r="R32" s="79" t="e">
        <f>#REF!/Q32*100</f>
        <v>#REF!</v>
      </c>
      <c r="S32" s="80"/>
    </row>
    <row r="33" spans="1:19" ht="13.5">
      <c r="A33" s="84" t="s">
        <v>87</v>
      </c>
      <c r="B33" s="51"/>
      <c r="C33" s="53">
        <v>0</v>
      </c>
      <c r="D33" s="53"/>
      <c r="E33" s="53">
        <v>2500</v>
      </c>
      <c r="F33" s="52">
        <f t="shared" si="1"/>
        <v>8584.099999999999</v>
      </c>
      <c r="G33" s="53">
        <f>32888.5-19806.2-4498.2</f>
        <v>8584.099999999999</v>
      </c>
      <c r="H33" s="53"/>
      <c r="I33" s="53"/>
      <c r="J33" s="53">
        <v>10000</v>
      </c>
      <c r="K33" s="53" t="e">
        <f>#REF!+#REF!+#REF!</f>
        <v>#REF!</v>
      </c>
      <c r="L33" s="51" t="s">
        <v>33</v>
      </c>
      <c r="M33" s="52">
        <v>64819.5</v>
      </c>
      <c r="N33" s="48">
        <f t="shared" si="2"/>
        <v>116.49444903950328</v>
      </c>
      <c r="O33" s="49" t="e">
        <f>#REF!/G33*100</f>
        <v>#REF!</v>
      </c>
      <c r="P33" s="56"/>
      <c r="Q33" s="53">
        <v>6400</v>
      </c>
      <c r="R33" s="79"/>
      <c r="S33" s="81"/>
    </row>
    <row r="34" spans="1:19" ht="13.5">
      <c r="A34" s="84" t="s">
        <v>86</v>
      </c>
      <c r="B34" s="51"/>
      <c r="C34" s="53">
        <v>53545</v>
      </c>
      <c r="D34" s="53">
        <v>-5700</v>
      </c>
      <c r="E34" s="53">
        <v>127031.4</v>
      </c>
      <c r="F34" s="52">
        <f t="shared" si="1"/>
        <v>8995.800000000003</v>
      </c>
      <c r="G34" s="53">
        <f>100242.1-95206.8+2960.5</f>
        <v>7995.800000000003</v>
      </c>
      <c r="H34" s="53">
        <v>1000</v>
      </c>
      <c r="I34" s="53"/>
      <c r="J34" s="53">
        <f>854.5+445.8</f>
        <v>1300.3</v>
      </c>
      <c r="K34" s="53" t="e">
        <f>#REF!+#REF!+#REF!</f>
        <v>#REF!</v>
      </c>
      <c r="L34" s="51" t="s">
        <v>34</v>
      </c>
      <c r="M34" s="52">
        <v>72671.5</v>
      </c>
      <c r="N34" s="48">
        <f t="shared" si="2"/>
        <v>16.26228770104304</v>
      </c>
      <c r="O34" s="49" t="e">
        <f>#REF!/G34*100</f>
        <v>#REF!</v>
      </c>
      <c r="P34" s="56"/>
      <c r="Q34" s="53">
        <v>103230.5</v>
      </c>
      <c r="R34" s="79" t="e">
        <f>#REF!/Q34*100</f>
        <v>#REF!</v>
      </c>
      <c r="S34" s="81"/>
    </row>
    <row r="35" spans="1:19" ht="13.5">
      <c r="A35" s="84" t="s">
        <v>85</v>
      </c>
      <c r="B35" s="51"/>
      <c r="C35" s="53"/>
      <c r="D35" s="53"/>
      <c r="E35" s="53"/>
      <c r="F35" s="52">
        <f t="shared" si="1"/>
        <v>0</v>
      </c>
      <c r="G35" s="53"/>
      <c r="H35" s="53"/>
      <c r="I35" s="53"/>
      <c r="J35" s="53">
        <v>37360</v>
      </c>
      <c r="K35" s="53" t="e">
        <f>#REF!+#REF!+#REF!</f>
        <v>#REF!</v>
      </c>
      <c r="L35" s="51" t="s">
        <v>35</v>
      </c>
      <c r="M35" s="52">
        <v>132300</v>
      </c>
      <c r="N35" s="48"/>
      <c r="O35" s="49"/>
      <c r="P35" s="56"/>
      <c r="Q35" s="53"/>
      <c r="R35" s="79"/>
      <c r="S35" s="81"/>
    </row>
    <row r="36" spans="1:19" ht="11.25" customHeight="1">
      <c r="A36" s="45" t="s">
        <v>36</v>
      </c>
      <c r="B36" s="44" t="s">
        <v>37</v>
      </c>
      <c r="C36" s="45">
        <f aca="true" t="shared" si="5" ref="C36:K36">SUM(C37:C37)</f>
        <v>3320</v>
      </c>
      <c r="D36" s="45">
        <f t="shared" si="5"/>
        <v>0</v>
      </c>
      <c r="E36" s="45">
        <f t="shared" si="5"/>
        <v>13350</v>
      </c>
      <c r="F36" s="45">
        <f t="shared" si="5"/>
        <v>18884.4</v>
      </c>
      <c r="G36" s="45">
        <f t="shared" si="5"/>
        <v>2679.4</v>
      </c>
      <c r="H36" s="45">
        <f t="shared" si="5"/>
        <v>1557.2</v>
      </c>
      <c r="I36" s="45">
        <f t="shared" si="5"/>
        <v>14647.8</v>
      </c>
      <c r="J36" s="45">
        <f t="shared" si="5"/>
        <v>4580</v>
      </c>
      <c r="K36" s="45" t="e">
        <f t="shared" si="5"/>
        <v>#REF!</v>
      </c>
      <c r="L36" s="44"/>
      <c r="M36" s="45">
        <f>M37</f>
        <v>5533.8</v>
      </c>
      <c r="N36" s="48">
        <f t="shared" si="2"/>
        <v>170.93379114727176</v>
      </c>
      <c r="O36" s="49" t="e">
        <f>#REF!/G36*100</f>
        <v>#REF!</v>
      </c>
      <c r="P36" s="50" t="e">
        <f>#REF!/#REF!*100</f>
        <v>#REF!</v>
      </c>
      <c r="Q36" s="45">
        <f>SUM(Q37:Q37)</f>
        <v>12560</v>
      </c>
      <c r="R36" s="79" t="e">
        <f>#REF!/Q36*100</f>
        <v>#REF!</v>
      </c>
      <c r="S36" s="82"/>
    </row>
    <row r="37" spans="1:19" ht="15.75" customHeight="1">
      <c r="A37" s="84" t="s">
        <v>84</v>
      </c>
      <c r="B37" s="51"/>
      <c r="C37" s="53">
        <v>3320</v>
      </c>
      <c r="D37" s="53"/>
      <c r="E37" s="53">
        <v>13350</v>
      </c>
      <c r="F37" s="52">
        <f t="shared" si="1"/>
        <v>18884.4</v>
      </c>
      <c r="G37" s="53">
        <f>4600+170+100-2190.6</f>
        <v>2679.4</v>
      </c>
      <c r="H37" s="53">
        <v>1557.2</v>
      </c>
      <c r="I37" s="53">
        <f>15244.9-597.1</f>
        <v>14647.8</v>
      </c>
      <c r="J37" s="53">
        <v>4580</v>
      </c>
      <c r="K37" s="53" t="e">
        <f>#REF!+#REF!+#REF!</f>
        <v>#REF!</v>
      </c>
      <c r="L37" s="51" t="s">
        <v>38</v>
      </c>
      <c r="M37" s="53">
        <v>5533.8</v>
      </c>
      <c r="N37" s="48">
        <f t="shared" si="2"/>
        <v>170.93379114727176</v>
      </c>
      <c r="O37" s="49" t="e">
        <f>#REF!/G37*100</f>
        <v>#REF!</v>
      </c>
      <c r="P37" s="56"/>
      <c r="Q37" s="53">
        <v>12560</v>
      </c>
      <c r="R37" s="79" t="e">
        <f>#REF!/Q37*100</f>
        <v>#REF!</v>
      </c>
      <c r="S37" s="83"/>
    </row>
    <row r="38" spans="1:19" ht="27" customHeight="1">
      <c r="A38" s="45" t="s">
        <v>39</v>
      </c>
      <c r="B38" s="44" t="s">
        <v>40</v>
      </c>
      <c r="C38" s="45">
        <f aca="true" t="shared" si="6" ref="C38:K38">SUM(C39:C43)</f>
        <v>6751</v>
      </c>
      <c r="D38" s="45">
        <f t="shared" si="6"/>
        <v>0</v>
      </c>
      <c r="E38" s="45">
        <f t="shared" si="6"/>
        <v>8885.5</v>
      </c>
      <c r="F38" s="45">
        <f t="shared" si="6"/>
        <v>6745.900000000001</v>
      </c>
      <c r="G38" s="45">
        <f t="shared" si="6"/>
        <v>6745.900000000001</v>
      </c>
      <c r="H38" s="45">
        <f t="shared" si="6"/>
        <v>0</v>
      </c>
      <c r="I38" s="45">
        <f t="shared" si="6"/>
        <v>0</v>
      </c>
      <c r="J38" s="45">
        <f t="shared" si="6"/>
        <v>7395.5</v>
      </c>
      <c r="K38" s="45" t="e">
        <f t="shared" si="6"/>
        <v>#REF!</v>
      </c>
      <c r="L38" s="44"/>
      <c r="M38" s="46">
        <f>M39+M40+M41+M42+M43</f>
        <v>86484</v>
      </c>
      <c r="N38" s="48">
        <f t="shared" si="2"/>
        <v>109.62955276538342</v>
      </c>
      <c r="O38" s="49" t="e">
        <f>#REF!/G38*100</f>
        <v>#REF!</v>
      </c>
      <c r="P38" s="57" t="e">
        <f>#REF!/#REF!*100</f>
        <v>#REF!</v>
      </c>
      <c r="Q38" s="45">
        <f>SUM(Q39:Q43)</f>
        <v>5525.8</v>
      </c>
      <c r="R38" s="79" t="e">
        <f>#REF!/Q38*100</f>
        <v>#REF!</v>
      </c>
      <c r="S38" s="80"/>
    </row>
    <row r="39" spans="1:19" ht="12.75" customHeight="1">
      <c r="A39" s="84" t="s">
        <v>83</v>
      </c>
      <c r="B39" s="51"/>
      <c r="C39" s="53">
        <v>4478</v>
      </c>
      <c r="D39" s="53"/>
      <c r="E39" s="53">
        <v>5358.2</v>
      </c>
      <c r="F39" s="52">
        <f t="shared" si="1"/>
        <v>3072.6</v>
      </c>
      <c r="G39" s="53">
        <v>3072.6</v>
      </c>
      <c r="H39" s="53"/>
      <c r="I39" s="53"/>
      <c r="J39" s="53">
        <f>3106.5</f>
        <v>3106.5</v>
      </c>
      <c r="K39" s="53" t="e">
        <f>#REF!+#REF!+#REF!</f>
        <v>#REF!</v>
      </c>
      <c r="L39" s="51" t="s">
        <v>41</v>
      </c>
      <c r="M39" s="53">
        <v>80902.8</v>
      </c>
      <c r="N39" s="48">
        <f t="shared" si="2"/>
        <v>101.10330013669207</v>
      </c>
      <c r="O39" s="49" t="e">
        <f>#REF!/G39*100</f>
        <v>#REF!</v>
      </c>
      <c r="P39" s="56"/>
      <c r="Q39" s="53">
        <v>3955.2</v>
      </c>
      <c r="R39" s="79" t="e">
        <f>#REF!/Q39*100</f>
        <v>#REF!</v>
      </c>
      <c r="S39" s="83"/>
    </row>
    <row r="40" spans="1:19" ht="14.25" customHeight="1">
      <c r="A40" s="84" t="s">
        <v>82</v>
      </c>
      <c r="B40" s="51"/>
      <c r="C40" s="53"/>
      <c r="D40" s="53"/>
      <c r="E40" s="53"/>
      <c r="F40" s="52">
        <f t="shared" si="1"/>
        <v>536</v>
      </c>
      <c r="G40" s="53">
        <v>536</v>
      </c>
      <c r="H40" s="53"/>
      <c r="I40" s="53"/>
      <c r="J40" s="53">
        <v>1000</v>
      </c>
      <c r="K40" s="53" t="e">
        <f>#REF!+#REF!+#REF!</f>
        <v>#REF!</v>
      </c>
      <c r="L40" s="51" t="s">
        <v>58</v>
      </c>
      <c r="M40" s="52">
        <v>250</v>
      </c>
      <c r="N40" s="48">
        <f t="shared" si="2"/>
        <v>186.56716417910448</v>
      </c>
      <c r="O40" s="49"/>
      <c r="P40" s="56"/>
      <c r="Q40" s="53"/>
      <c r="R40" s="79"/>
      <c r="S40" s="81"/>
    </row>
    <row r="41" spans="1:19" ht="13.5" customHeight="1">
      <c r="A41" s="84" t="s">
        <v>81</v>
      </c>
      <c r="B41" s="51"/>
      <c r="C41" s="53">
        <v>400</v>
      </c>
      <c r="D41" s="53"/>
      <c r="E41" s="53">
        <v>400</v>
      </c>
      <c r="F41" s="52">
        <f t="shared" si="1"/>
        <v>400</v>
      </c>
      <c r="G41" s="53">
        <v>400</v>
      </c>
      <c r="H41" s="53"/>
      <c r="I41" s="53"/>
      <c r="J41" s="53">
        <f>100+400</f>
        <v>500</v>
      </c>
      <c r="K41" s="53" t="e">
        <f>#REF!+#REF!+#REF!</f>
        <v>#REF!</v>
      </c>
      <c r="L41" s="51" t="s">
        <v>42</v>
      </c>
      <c r="M41" s="52">
        <v>500</v>
      </c>
      <c r="N41" s="48">
        <f t="shared" si="2"/>
        <v>125</v>
      </c>
      <c r="O41" s="49" t="e">
        <f>#REF!/G41*100</f>
        <v>#REF!</v>
      </c>
      <c r="P41" s="56"/>
      <c r="Q41" s="53">
        <v>275</v>
      </c>
      <c r="R41" s="79" t="e">
        <f>#REF!/Q41*100</f>
        <v>#REF!</v>
      </c>
      <c r="S41" s="81"/>
    </row>
    <row r="42" spans="1:19" ht="12.75" customHeight="1">
      <c r="A42" s="84" t="s">
        <v>80</v>
      </c>
      <c r="B42" s="51"/>
      <c r="C42" s="53">
        <v>480</v>
      </c>
      <c r="D42" s="53"/>
      <c r="E42" s="53">
        <v>480</v>
      </c>
      <c r="F42" s="52">
        <f t="shared" si="1"/>
        <v>480</v>
      </c>
      <c r="G42" s="53">
        <v>480</v>
      </c>
      <c r="H42" s="53"/>
      <c r="I42" s="53"/>
      <c r="J42" s="53">
        <f>50+500</f>
        <v>550</v>
      </c>
      <c r="K42" s="53" t="e">
        <f>#REF!+#REF!+#REF!</f>
        <v>#REF!</v>
      </c>
      <c r="L42" s="51" t="s">
        <v>43</v>
      </c>
      <c r="M42" s="52">
        <v>350</v>
      </c>
      <c r="N42" s="48">
        <f t="shared" si="2"/>
        <v>114.58333333333333</v>
      </c>
      <c r="O42" s="49" t="e">
        <f>#REF!/G42*100</f>
        <v>#REF!</v>
      </c>
      <c r="P42" s="56"/>
      <c r="Q42" s="53">
        <v>313.3</v>
      </c>
      <c r="R42" s="79" t="e">
        <f>#REF!/Q42*100</f>
        <v>#REF!</v>
      </c>
      <c r="S42" s="81"/>
    </row>
    <row r="43" spans="1:19" ht="25.5" customHeight="1">
      <c r="A43" s="84" t="s">
        <v>79</v>
      </c>
      <c r="B43" s="51"/>
      <c r="C43" s="53">
        <v>1393</v>
      </c>
      <c r="D43" s="53"/>
      <c r="E43" s="53">
        <v>2647.3</v>
      </c>
      <c r="F43" s="52">
        <f t="shared" si="1"/>
        <v>2257.3</v>
      </c>
      <c r="G43" s="53">
        <v>2257.3</v>
      </c>
      <c r="H43" s="53"/>
      <c r="I43" s="53"/>
      <c r="J43" s="53">
        <v>2239</v>
      </c>
      <c r="K43" s="53" t="e">
        <f>#REF!+#REF!+#REF!</f>
        <v>#REF!</v>
      </c>
      <c r="L43" s="51" t="s">
        <v>44</v>
      </c>
      <c r="M43" s="53">
        <v>4481.2</v>
      </c>
      <c r="N43" s="48">
        <f t="shared" si="2"/>
        <v>99.18929694768084</v>
      </c>
      <c r="O43" s="49" t="e">
        <f>#REF!/G43*100</f>
        <v>#REF!</v>
      </c>
      <c r="P43" s="56"/>
      <c r="Q43" s="53">
        <v>982.3</v>
      </c>
      <c r="R43" s="79" t="e">
        <f>#REF!/Q43*100</f>
        <v>#REF!</v>
      </c>
      <c r="S43" s="83"/>
    </row>
    <row r="44" spans="1:19" ht="14.25" customHeight="1">
      <c r="A44" s="45" t="s">
        <v>59</v>
      </c>
      <c r="B44" s="44" t="s">
        <v>45</v>
      </c>
      <c r="C44" s="45">
        <f aca="true" t="shared" si="7" ref="C44:K44">SUM(C46:C46)</f>
        <v>1000</v>
      </c>
      <c r="D44" s="45">
        <f t="shared" si="7"/>
        <v>0</v>
      </c>
      <c r="E44" s="45">
        <f t="shared" si="7"/>
        <v>8000</v>
      </c>
      <c r="F44" s="45">
        <f t="shared" si="7"/>
        <v>4306</v>
      </c>
      <c r="G44" s="45">
        <f t="shared" si="7"/>
        <v>4146</v>
      </c>
      <c r="H44" s="45">
        <f t="shared" si="7"/>
        <v>0</v>
      </c>
      <c r="I44" s="45">
        <f t="shared" si="7"/>
        <v>160</v>
      </c>
      <c r="J44" s="45">
        <f t="shared" si="7"/>
        <v>13086</v>
      </c>
      <c r="K44" s="45" t="e">
        <f t="shared" si="7"/>
        <v>#REF!</v>
      </c>
      <c r="L44" s="44"/>
      <c r="M44" s="46">
        <f>M45+M46</f>
        <v>37049.5</v>
      </c>
      <c r="N44" s="48">
        <f t="shared" si="2"/>
        <v>315.62952243125903</v>
      </c>
      <c r="O44" s="49" t="e">
        <f>#REF!/G44*100</f>
        <v>#REF!</v>
      </c>
      <c r="P44" s="50" t="e">
        <f>#REF!/#REF!*100</f>
        <v>#REF!</v>
      </c>
      <c r="Q44" s="45">
        <f>SUM(Q46:Q46)</f>
        <v>1431.7</v>
      </c>
      <c r="R44" s="79" t="e">
        <f>#REF!/Q44*100</f>
        <v>#REF!</v>
      </c>
      <c r="S44" s="80"/>
    </row>
    <row r="45" spans="1:19" ht="14.25" customHeight="1">
      <c r="A45" s="85" t="s">
        <v>77</v>
      </c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51" t="s">
        <v>68</v>
      </c>
      <c r="M45" s="52">
        <v>5000</v>
      </c>
      <c r="N45" s="48"/>
      <c r="O45" s="49"/>
      <c r="P45" s="50"/>
      <c r="Q45" s="45"/>
      <c r="R45" s="79"/>
      <c r="S45" s="81"/>
    </row>
    <row r="46" spans="1:19" ht="14.25" customHeight="1">
      <c r="A46" s="84" t="s">
        <v>78</v>
      </c>
      <c r="B46" s="51"/>
      <c r="C46" s="53">
        <v>1000</v>
      </c>
      <c r="D46" s="53"/>
      <c r="E46" s="53">
        <v>8000</v>
      </c>
      <c r="F46" s="52">
        <f>G46+H46+I46</f>
        <v>4306</v>
      </c>
      <c r="G46" s="53">
        <f>3000+1146</f>
        <v>4146</v>
      </c>
      <c r="H46" s="53"/>
      <c r="I46" s="53">
        <v>160</v>
      </c>
      <c r="J46" s="53">
        <v>13086</v>
      </c>
      <c r="K46" s="53" t="e">
        <f>#REF!+#REF!+#REF!</f>
        <v>#REF!</v>
      </c>
      <c r="L46" s="51" t="s">
        <v>46</v>
      </c>
      <c r="M46" s="53">
        <v>32049.5</v>
      </c>
      <c r="N46" s="48">
        <f t="shared" si="2"/>
        <v>315.62952243125903</v>
      </c>
      <c r="O46" s="49" t="e">
        <f>#REF!/G46*100</f>
        <v>#REF!</v>
      </c>
      <c r="P46" s="56"/>
      <c r="Q46" s="53">
        <v>1431.7</v>
      </c>
      <c r="R46" s="79" t="e">
        <f>#REF!/Q46*100</f>
        <v>#REF!</v>
      </c>
      <c r="S46" s="83"/>
    </row>
    <row r="47" spans="1:19" ht="14.25" customHeight="1">
      <c r="A47" s="45" t="s">
        <v>47</v>
      </c>
      <c r="B47" s="44">
        <v>1000</v>
      </c>
      <c r="C47" s="45">
        <f aca="true" t="shared" si="8" ref="C47:K47">SUM(C49:C49)</f>
        <v>0</v>
      </c>
      <c r="D47" s="45">
        <f t="shared" si="8"/>
        <v>4551</v>
      </c>
      <c r="E47" s="45">
        <f t="shared" si="8"/>
        <v>440317.1</v>
      </c>
      <c r="F47" s="45">
        <f t="shared" si="8"/>
        <v>470761.9</v>
      </c>
      <c r="G47" s="45">
        <f t="shared" si="8"/>
        <v>5401.5</v>
      </c>
      <c r="H47" s="45">
        <f t="shared" si="8"/>
        <v>465073.5</v>
      </c>
      <c r="I47" s="45">
        <f t="shared" si="8"/>
        <v>286.9</v>
      </c>
      <c r="J47" s="45">
        <f t="shared" si="8"/>
        <v>7576</v>
      </c>
      <c r="K47" s="45" t="e">
        <f t="shared" si="8"/>
        <v>#REF!</v>
      </c>
      <c r="L47" s="44"/>
      <c r="M47" s="46">
        <f>M48+M49+M50</f>
        <v>21150.7</v>
      </c>
      <c r="N47" s="48">
        <f t="shared" si="2"/>
        <v>140.25733592520595</v>
      </c>
      <c r="O47" s="49" t="e">
        <f>#REF!/G47*100</f>
        <v>#REF!</v>
      </c>
      <c r="P47" s="50" t="e">
        <f>#REF!/#REF!*100</f>
        <v>#REF!</v>
      </c>
      <c r="Q47" s="45">
        <f>SUM(Q49:Q49)</f>
        <v>175451.2</v>
      </c>
      <c r="R47" s="79" t="e">
        <f>#REF!/Q47*100</f>
        <v>#REF!</v>
      </c>
      <c r="S47" s="80"/>
    </row>
    <row r="48" spans="1:19" ht="12.75" customHeight="1">
      <c r="A48" s="85" t="s">
        <v>74</v>
      </c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51" t="s">
        <v>73</v>
      </c>
      <c r="M48" s="52">
        <v>300</v>
      </c>
      <c r="N48" s="48"/>
      <c r="O48" s="49"/>
      <c r="P48" s="50"/>
      <c r="Q48" s="45"/>
      <c r="R48" s="79"/>
      <c r="S48" s="81"/>
    </row>
    <row r="49" spans="1:19" ht="15.75" customHeight="1">
      <c r="A49" s="86" t="s">
        <v>75</v>
      </c>
      <c r="B49" s="59"/>
      <c r="C49" s="53">
        <v>0</v>
      </c>
      <c r="D49" s="53">
        <v>4551</v>
      </c>
      <c r="E49" s="53">
        <v>440317.1</v>
      </c>
      <c r="F49" s="52">
        <f>G49+H49+I49</f>
        <v>470761.9</v>
      </c>
      <c r="G49" s="53">
        <f>4513.5+888</f>
        <v>5401.5</v>
      </c>
      <c r="H49" s="53">
        <f>460339.5+4734</f>
        <v>465073.5</v>
      </c>
      <c r="I49" s="53">
        <v>286.9</v>
      </c>
      <c r="J49" s="53">
        <f>2000+500+5076</f>
        <v>7576</v>
      </c>
      <c r="K49" s="53" t="e">
        <f>#REF!+#REF!+#REF!</f>
        <v>#REF!</v>
      </c>
      <c r="L49" s="59">
        <v>1003</v>
      </c>
      <c r="M49" s="52">
        <v>20010.7</v>
      </c>
      <c r="N49" s="48">
        <f t="shared" si="2"/>
        <v>140.25733592520595</v>
      </c>
      <c r="O49" s="49" t="e">
        <f>#REF!/G49*100</f>
        <v>#REF!</v>
      </c>
      <c r="P49" s="56"/>
      <c r="Q49" s="53">
        <v>175451.2</v>
      </c>
      <c r="R49" s="79" t="e">
        <f>#REF!/Q49*100</f>
        <v>#REF!</v>
      </c>
      <c r="S49" s="81"/>
    </row>
    <row r="50" spans="1:19" ht="17.25" customHeight="1">
      <c r="A50" s="87" t="s">
        <v>67</v>
      </c>
      <c r="B50" s="70"/>
      <c r="C50" s="71"/>
      <c r="D50" s="71"/>
      <c r="E50" s="71"/>
      <c r="F50" s="72"/>
      <c r="G50" s="71"/>
      <c r="H50" s="71"/>
      <c r="I50" s="71"/>
      <c r="J50" s="71"/>
      <c r="K50" s="71"/>
      <c r="L50" s="70">
        <v>1006</v>
      </c>
      <c r="M50" s="72">
        <v>840</v>
      </c>
      <c r="N50" s="48"/>
      <c r="O50" s="49"/>
      <c r="P50" s="56"/>
      <c r="Q50" s="53"/>
      <c r="R50" s="79"/>
      <c r="S50" s="81"/>
    </row>
    <row r="51" spans="1:19" ht="15" customHeight="1">
      <c r="A51" s="45" t="s">
        <v>69</v>
      </c>
      <c r="B51" s="44" t="s">
        <v>70</v>
      </c>
      <c r="C51" s="71"/>
      <c r="D51" s="71"/>
      <c r="E51" s="71"/>
      <c r="F51" s="72"/>
      <c r="G51" s="71"/>
      <c r="H51" s="71"/>
      <c r="I51" s="71"/>
      <c r="J51" s="71"/>
      <c r="K51" s="71"/>
      <c r="L51" s="70"/>
      <c r="M51" s="6">
        <f>M52</f>
        <v>90</v>
      </c>
      <c r="N51" s="48"/>
      <c r="O51" s="49"/>
      <c r="P51" s="56"/>
      <c r="Q51" s="53"/>
      <c r="R51" s="79"/>
      <c r="S51" s="80"/>
    </row>
    <row r="52" spans="1:19" ht="15.75" customHeight="1">
      <c r="A52" s="95" t="s">
        <v>76</v>
      </c>
      <c r="B52" s="70"/>
      <c r="C52" s="71"/>
      <c r="D52" s="71"/>
      <c r="E52" s="71"/>
      <c r="F52" s="72"/>
      <c r="G52" s="71"/>
      <c r="H52" s="71"/>
      <c r="I52" s="71"/>
      <c r="J52" s="71"/>
      <c r="K52" s="71"/>
      <c r="L52" s="59">
        <v>1104</v>
      </c>
      <c r="M52" s="72">
        <v>90</v>
      </c>
      <c r="N52" s="48"/>
      <c r="O52" s="49"/>
      <c r="P52" s="56"/>
      <c r="Q52" s="53"/>
      <c r="R52" s="79"/>
      <c r="S52" s="81"/>
    </row>
    <row r="53" spans="1:19" ht="15.75" customHeight="1">
      <c r="A53" s="90" t="s">
        <v>48</v>
      </c>
      <c r="B53" s="88"/>
      <c r="C53" s="45" t="e">
        <f>SUM(C17+C25+C28+C32+C36+C38+C44+C47+#REF!)</f>
        <v>#REF!</v>
      </c>
      <c r="D53" s="45" t="e">
        <f>SUM(D17+D25+D28+D32+D36+D38+D44+D47+#REF!)</f>
        <v>#REF!</v>
      </c>
      <c r="E53" s="46" t="e">
        <f>SUM(E17+E25+E28+E32+#REF!+E36+E38+E44+E47+#REF!)</f>
        <v>#REF!</v>
      </c>
      <c r="F53" s="46" t="e">
        <f>SUM(F17+F25+F28+F32+#REF!+F36+F38+F44+F47+#REF!)</f>
        <v>#REF!</v>
      </c>
      <c r="G53" s="46" t="e">
        <f>SUM(G17+G25+G28+G32+#REF!+G36+G38+G44+G47+#REF!)</f>
        <v>#REF!</v>
      </c>
      <c r="H53" s="46" t="e">
        <f>SUM(H17+H25+H28+H32+#REF!+H36+H38+H44+H47+#REF!)</f>
        <v>#REF!</v>
      </c>
      <c r="I53" s="46" t="e">
        <f>SUM(I17+I25+I28+I32+#REF!+I36+I38+I44+I47+#REF!)</f>
        <v>#REF!</v>
      </c>
      <c r="J53" s="46" t="e">
        <f>SUM(J17+J25+J28+J32+#REF!+J36+J38+J44+J47+#REF!)</f>
        <v>#REF!</v>
      </c>
      <c r="K53" s="46" t="e">
        <f>SUM(K17+K25+K28+K32+#REF!+K36+K38+K44+K47+#REF!)</f>
        <v>#REF!</v>
      </c>
      <c r="L53" s="88"/>
      <c r="M53" s="91">
        <f>M17+M25+M28+M32+M36+M38+M44+M47+M51</f>
        <v>504387.2</v>
      </c>
      <c r="N53" s="48" t="e">
        <f t="shared" si="2"/>
        <v>#REF!</v>
      </c>
      <c r="O53" s="49" t="e">
        <f>#REF!/G53*100</f>
        <v>#REF!</v>
      </c>
      <c r="P53" s="65" t="e">
        <f>SUM(P17:P49)</f>
        <v>#REF!</v>
      </c>
      <c r="Q53" s="46" t="e">
        <f>SUM(Q17+Q25+Q28+Q32+#REF!+Q36+Q38+Q44+Q47+#REF!)</f>
        <v>#REF!</v>
      </c>
      <c r="R53" s="79" t="e">
        <f>#REF!/Q53*100</f>
        <v>#REF!</v>
      </c>
      <c r="S53" s="80"/>
    </row>
    <row r="54" spans="1:18" ht="13.5" customHeight="1" hidden="1">
      <c r="A54" s="30" t="s">
        <v>49</v>
      </c>
      <c r="B54" s="31"/>
      <c r="C54" s="32"/>
      <c r="D54" s="32"/>
      <c r="E54" s="33">
        <v>0</v>
      </c>
      <c r="F54" s="34">
        <f>-43123.7-16350</f>
        <v>-59473.7</v>
      </c>
      <c r="G54" s="32"/>
      <c r="H54" s="32"/>
      <c r="I54" s="32"/>
      <c r="J54" s="33">
        <v>0</v>
      </c>
      <c r="K54" s="35">
        <v>0</v>
      </c>
      <c r="L54" s="31"/>
      <c r="M54" s="36">
        <v>63802.8</v>
      </c>
      <c r="N54" s="6"/>
      <c r="O54" s="7"/>
      <c r="P54" s="8"/>
      <c r="Q54" s="9">
        <v>76369.2</v>
      </c>
      <c r="R54" s="10"/>
    </row>
    <row r="55" spans="1:17" s="19" customFormat="1" ht="12.75" customHeight="1" hidden="1">
      <c r="A55" s="11" t="s">
        <v>50</v>
      </c>
      <c r="B55" s="12"/>
      <c r="C55" s="13"/>
      <c r="D55" s="13"/>
      <c r="E55" s="13"/>
      <c r="F55" s="13"/>
      <c r="G55" s="13"/>
      <c r="H55" s="13"/>
      <c r="I55" s="13"/>
      <c r="J55" s="14"/>
      <c r="K55" s="13"/>
      <c r="L55" s="12"/>
      <c r="M55" s="15" t="e">
        <f>#REF!+#REF!+#REF!</f>
        <v>#REF!</v>
      </c>
      <c r="N55" s="14"/>
      <c r="O55" s="16"/>
      <c r="P55" s="17"/>
      <c r="Q55" s="18"/>
    </row>
    <row r="56" ht="15" customHeight="1"/>
    <row r="57" spans="1:12" ht="12.75" customHeight="1">
      <c r="A57" s="22"/>
      <c r="B57" s="23"/>
      <c r="C57" s="2"/>
      <c r="D57" s="2"/>
      <c r="E57" s="2"/>
      <c r="F57" t="s">
        <v>51</v>
      </c>
      <c r="G57">
        <f>728.2</f>
        <v>728.2</v>
      </c>
      <c r="J57" s="20"/>
      <c r="L57" s="23"/>
    </row>
    <row r="58" spans="1:12" ht="15" customHeight="1">
      <c r="A58" s="25"/>
      <c r="B58" s="23"/>
      <c r="C58" s="2"/>
      <c r="D58" s="2"/>
      <c r="E58" s="2"/>
      <c r="F58" t="s">
        <v>52</v>
      </c>
      <c r="G58" s="26">
        <f>2132.8</f>
        <v>2132.8</v>
      </c>
      <c r="L58" s="23"/>
    </row>
    <row r="59" spans="1:12" ht="15" customHeight="1">
      <c r="A59" s="25"/>
      <c r="B59" s="23"/>
      <c r="C59" s="2"/>
      <c r="D59" s="2"/>
      <c r="E59" s="2"/>
      <c r="F59" t="s">
        <v>53</v>
      </c>
      <c r="G59" s="26">
        <v>99705</v>
      </c>
      <c r="L59" s="23"/>
    </row>
    <row r="60" spans="1:12" ht="15" customHeight="1">
      <c r="A60" s="29"/>
      <c r="B60" s="23"/>
      <c r="C60" s="2"/>
      <c r="D60" s="2"/>
      <c r="E60" s="2"/>
      <c r="F60" t="s">
        <v>54</v>
      </c>
      <c r="G60" s="26">
        <v>19806.2</v>
      </c>
      <c r="J60" s="20"/>
      <c r="L60" s="23"/>
    </row>
    <row r="61" spans="1:12" ht="15" customHeight="1">
      <c r="A61" s="27"/>
      <c r="B61" s="23"/>
      <c r="C61" s="2"/>
      <c r="D61" s="2"/>
      <c r="E61" s="2"/>
      <c r="G61" s="24" t="e">
        <f>G53+G57+G58+G59+G60</f>
        <v>#REF!</v>
      </c>
      <c r="L61" s="23"/>
    </row>
    <row r="62" spans="1:12" ht="12.75" customHeight="1">
      <c r="A62" s="28"/>
      <c r="B62" s="23"/>
      <c r="C62" s="2"/>
      <c r="D62" s="2"/>
      <c r="E62" s="2"/>
      <c r="L62" s="23"/>
    </row>
    <row r="63" spans="1:12" ht="12.75" customHeight="1">
      <c r="A63" s="28"/>
      <c r="B63" s="23"/>
      <c r="C63" s="2"/>
      <c r="D63" s="2"/>
      <c r="E63" s="2"/>
      <c r="L63" s="23"/>
    </row>
    <row r="64" spans="2:12" ht="12.75">
      <c r="B64" s="23"/>
      <c r="C64" s="2"/>
      <c r="D64" s="2"/>
      <c r="E64" s="2"/>
      <c r="L64" s="23"/>
    </row>
    <row r="65" spans="1:12" ht="13.5">
      <c r="A65" s="28"/>
      <c r="B65" s="23"/>
      <c r="C65" s="2"/>
      <c r="D65" s="2"/>
      <c r="E65" s="2"/>
      <c r="L65" s="23"/>
    </row>
    <row r="66" spans="1:12" ht="13.5">
      <c r="A66" s="27"/>
      <c r="B66" s="23"/>
      <c r="C66" s="2"/>
      <c r="D66" s="2"/>
      <c r="E66" s="2"/>
      <c r="L66" s="23"/>
    </row>
    <row r="67" spans="1:12" ht="13.5">
      <c r="A67" s="28"/>
      <c r="B67" s="23"/>
      <c r="C67" s="2"/>
      <c r="D67" s="2"/>
      <c r="E67" s="2"/>
      <c r="L67" s="23"/>
    </row>
    <row r="68" spans="1:12" ht="13.5">
      <c r="A68" s="28"/>
      <c r="B68" s="23"/>
      <c r="C68" s="2"/>
      <c r="D68" s="2"/>
      <c r="E68" s="2"/>
      <c r="L68" s="23"/>
    </row>
    <row r="69" spans="1:12" ht="12.75">
      <c r="A69" s="2"/>
      <c r="B69" s="23"/>
      <c r="C69" s="2"/>
      <c r="D69" s="2"/>
      <c r="E69" s="2"/>
      <c r="L69" s="23"/>
    </row>
    <row r="70" spans="1:12" ht="13.5">
      <c r="A70" s="28"/>
      <c r="B70" s="23"/>
      <c r="C70" s="2"/>
      <c r="D70" s="2"/>
      <c r="E70" s="2"/>
      <c r="L70" s="23"/>
    </row>
    <row r="71" spans="1:12" ht="12.75">
      <c r="A71" s="2"/>
      <c r="B71" s="23"/>
      <c r="C71" s="2"/>
      <c r="D71" s="2"/>
      <c r="E71" s="2"/>
      <c r="L71" s="23"/>
    </row>
    <row r="72" spans="1:12" ht="12.75">
      <c r="A72" s="2"/>
      <c r="B72" s="23"/>
      <c r="C72" s="2"/>
      <c r="D72" s="2"/>
      <c r="E72" s="2"/>
      <c r="L72" s="23"/>
    </row>
    <row r="73" spans="1:12" ht="12.75">
      <c r="A73" s="2"/>
      <c r="B73" s="23"/>
      <c r="C73" s="2"/>
      <c r="D73" s="2"/>
      <c r="E73" s="2"/>
      <c r="L73" s="23"/>
    </row>
    <row r="74" spans="1:12" ht="12.75">
      <c r="A74" s="2"/>
      <c r="B74" s="23"/>
      <c r="C74" s="2"/>
      <c r="D74" s="2"/>
      <c r="E74" s="2"/>
      <c r="L74" s="23"/>
    </row>
    <row r="75" spans="1:12" ht="12.75">
      <c r="A75" s="2"/>
      <c r="B75" s="23"/>
      <c r="C75" s="2"/>
      <c r="D75" s="2"/>
      <c r="E75" s="2"/>
      <c r="L75" s="23"/>
    </row>
    <row r="76" spans="1:12" ht="12.75">
      <c r="A76" s="2"/>
      <c r="B76" s="23"/>
      <c r="C76" s="2"/>
      <c r="D76" s="2"/>
      <c r="E76" s="2"/>
      <c r="L76" s="23"/>
    </row>
    <row r="77" spans="1:12" ht="12.75">
      <c r="A77" s="2"/>
      <c r="B77" s="23"/>
      <c r="C77" s="2"/>
      <c r="D77" s="2"/>
      <c r="E77" s="2"/>
      <c r="L77" s="23"/>
    </row>
    <row r="78" spans="1:12" ht="12.75">
      <c r="A78" s="2"/>
      <c r="B78" s="23"/>
      <c r="C78" s="2"/>
      <c r="D78" s="2"/>
      <c r="E78" s="2"/>
      <c r="L78" s="23"/>
    </row>
    <row r="79" spans="1:12" ht="12.75">
      <c r="A79" s="2"/>
      <c r="B79" s="23"/>
      <c r="C79" s="2"/>
      <c r="D79" s="2"/>
      <c r="E79" s="2"/>
      <c r="L79" s="23"/>
    </row>
    <row r="80" spans="1:12" ht="12.75">
      <c r="A80" s="2"/>
      <c r="B80" s="23"/>
      <c r="C80" s="2"/>
      <c r="D80" s="2"/>
      <c r="E80" s="2"/>
      <c r="L80" s="23"/>
    </row>
    <row r="81" spans="1:12" ht="12.75">
      <c r="A81" s="2"/>
      <c r="B81" s="23"/>
      <c r="C81" s="2"/>
      <c r="D81" s="2"/>
      <c r="E81" s="2"/>
      <c r="L81" s="23"/>
    </row>
    <row r="82" spans="1:12" ht="12.75">
      <c r="A82" s="2"/>
      <c r="B82" s="23"/>
      <c r="C82" s="2"/>
      <c r="D82" s="2"/>
      <c r="E82" s="2"/>
      <c r="L82" s="23"/>
    </row>
    <row r="83" spans="1:12" ht="12.75">
      <c r="A83" s="2"/>
      <c r="B83" s="23"/>
      <c r="C83" s="2"/>
      <c r="D83" s="2"/>
      <c r="E83" s="2"/>
      <c r="L83" s="23"/>
    </row>
    <row r="84" spans="1:12" ht="12.75">
      <c r="A84" s="2"/>
      <c r="B84" s="23"/>
      <c r="C84" s="2"/>
      <c r="D84" s="2"/>
      <c r="E84" s="2"/>
      <c r="L84" s="23"/>
    </row>
    <row r="85" spans="1:12" ht="12.75">
      <c r="A85" s="2"/>
      <c r="B85" s="23"/>
      <c r="C85" s="2"/>
      <c r="D85" s="2"/>
      <c r="E85" s="2"/>
      <c r="L85" s="23"/>
    </row>
    <row r="86" spans="1:12" ht="12.75">
      <c r="A86" s="2"/>
      <c r="B86" s="23"/>
      <c r="C86" s="2"/>
      <c r="D86" s="2"/>
      <c r="E86" s="2"/>
      <c r="L86" s="23"/>
    </row>
    <row r="87" spans="1:12" ht="12.75">
      <c r="A87" s="2"/>
      <c r="B87" s="23"/>
      <c r="C87" s="2"/>
      <c r="D87" s="2"/>
      <c r="E87" s="2"/>
      <c r="L87" s="23"/>
    </row>
    <row r="88" spans="1:12" ht="12.75">
      <c r="A88" s="2"/>
      <c r="B88" s="23"/>
      <c r="C88" s="2"/>
      <c r="D88" s="2"/>
      <c r="E88" s="2"/>
      <c r="L88" s="23"/>
    </row>
    <row r="89" spans="1:12" ht="12.75">
      <c r="A89" s="2"/>
      <c r="B89" s="23"/>
      <c r="C89" s="2"/>
      <c r="D89" s="2"/>
      <c r="E89" s="2"/>
      <c r="L89" s="23"/>
    </row>
    <row r="90" spans="1:12" ht="12.75">
      <c r="A90" s="2"/>
      <c r="B90" s="23"/>
      <c r="C90" s="2"/>
      <c r="D90" s="2"/>
      <c r="E90" s="2"/>
      <c r="L90" s="23"/>
    </row>
    <row r="91" spans="1:12" ht="12.75">
      <c r="A91" s="2"/>
      <c r="B91" s="23"/>
      <c r="C91" s="2"/>
      <c r="D91" s="2"/>
      <c r="E91" s="2"/>
      <c r="L91" s="23"/>
    </row>
    <row r="92" spans="1:12" ht="12.75">
      <c r="A92" s="2"/>
      <c r="B92" s="23"/>
      <c r="C92" s="2"/>
      <c r="D92" s="2"/>
      <c r="E92" s="2"/>
      <c r="L92" s="23"/>
    </row>
    <row r="93" spans="1:12" ht="12.75">
      <c r="A93" s="2"/>
      <c r="B93" s="23"/>
      <c r="C93" s="2"/>
      <c r="D93" s="2"/>
      <c r="E93" s="2"/>
      <c r="L93" s="23"/>
    </row>
    <row r="94" spans="1:12" ht="12.75">
      <c r="A94" s="2"/>
      <c r="B94" s="23"/>
      <c r="C94" s="2"/>
      <c r="D94" s="2"/>
      <c r="E94" s="2"/>
      <c r="L94" s="23"/>
    </row>
    <row r="95" spans="1:12" ht="12.75">
      <c r="A95" s="2"/>
      <c r="B95" s="23"/>
      <c r="C95" s="2"/>
      <c r="D95" s="2"/>
      <c r="E95" s="2"/>
      <c r="L95" s="23"/>
    </row>
    <row r="96" spans="1:12" ht="12.75">
      <c r="A96" s="2"/>
      <c r="B96" s="23"/>
      <c r="C96" s="2"/>
      <c r="D96" s="2"/>
      <c r="E96" s="2"/>
      <c r="L96" s="23"/>
    </row>
    <row r="97" spans="1:12" ht="12.75">
      <c r="A97" s="2"/>
      <c r="B97" s="23"/>
      <c r="C97" s="2"/>
      <c r="D97" s="2"/>
      <c r="E97" s="2"/>
      <c r="L97" s="23"/>
    </row>
    <row r="98" spans="1:12" ht="12.75">
      <c r="A98" s="2"/>
      <c r="B98" s="23"/>
      <c r="C98" s="2"/>
      <c r="D98" s="2"/>
      <c r="E98" s="2"/>
      <c r="L98" s="23"/>
    </row>
    <row r="99" spans="1:12" ht="12.75">
      <c r="A99" s="2"/>
      <c r="B99" s="23"/>
      <c r="C99" s="2"/>
      <c r="D99" s="2"/>
      <c r="E99" s="2"/>
      <c r="L99" s="23"/>
    </row>
    <row r="100" spans="1:12" ht="12.75">
      <c r="A100" s="2"/>
      <c r="B100" s="23"/>
      <c r="C100" s="2"/>
      <c r="D100" s="2"/>
      <c r="E100" s="2"/>
      <c r="L100" s="23"/>
    </row>
    <row r="101" spans="1:12" ht="12.75">
      <c r="A101" s="2"/>
      <c r="B101" s="23"/>
      <c r="C101" s="2"/>
      <c r="D101" s="2"/>
      <c r="E101" s="2"/>
      <c r="L101" s="23"/>
    </row>
    <row r="102" spans="1:12" ht="12.75">
      <c r="A102" s="2"/>
      <c r="B102" s="23"/>
      <c r="C102" s="2"/>
      <c r="D102" s="2"/>
      <c r="E102" s="2"/>
      <c r="L102" s="23"/>
    </row>
    <row r="103" spans="1:12" ht="12.75">
      <c r="A103" s="2"/>
      <c r="B103" s="23"/>
      <c r="C103" s="2"/>
      <c r="D103" s="2"/>
      <c r="E103" s="2"/>
      <c r="L103" s="23"/>
    </row>
    <row r="104" spans="1:12" ht="12.75">
      <c r="A104" s="2"/>
      <c r="B104" s="23"/>
      <c r="C104" s="2"/>
      <c r="D104" s="2"/>
      <c r="E104" s="2"/>
      <c r="L104" s="23"/>
    </row>
    <row r="105" spans="1:12" ht="12.75">
      <c r="A105" s="2"/>
      <c r="B105" s="23"/>
      <c r="C105" s="2"/>
      <c r="D105" s="2"/>
      <c r="E105" s="2"/>
      <c r="L105" s="23"/>
    </row>
    <row r="106" spans="1:12" ht="12.75">
      <c r="A106" s="2"/>
      <c r="B106" s="23"/>
      <c r="C106" s="2"/>
      <c r="D106" s="2"/>
      <c r="E106" s="2"/>
      <c r="L106" s="23"/>
    </row>
    <row r="107" spans="1:12" ht="12.75">
      <c r="A107" s="2"/>
      <c r="B107" s="23"/>
      <c r="C107" s="2"/>
      <c r="D107" s="2"/>
      <c r="E107" s="2"/>
      <c r="L107" s="23"/>
    </row>
    <row r="108" spans="1:12" ht="12.75">
      <c r="A108" s="2"/>
      <c r="B108" s="23"/>
      <c r="C108" s="2"/>
      <c r="D108" s="2"/>
      <c r="E108" s="2"/>
      <c r="L108" s="23"/>
    </row>
    <row r="109" spans="1:12" ht="12.75">
      <c r="A109" s="2"/>
      <c r="B109" s="23"/>
      <c r="C109" s="2"/>
      <c r="D109" s="2"/>
      <c r="E109" s="2"/>
      <c r="L109" s="23"/>
    </row>
    <row r="110" spans="1:12" ht="12.75">
      <c r="A110" s="2"/>
      <c r="B110" s="23"/>
      <c r="C110" s="2"/>
      <c r="D110" s="2"/>
      <c r="E110" s="2"/>
      <c r="L110" s="23"/>
    </row>
    <row r="111" spans="1:12" ht="12.75">
      <c r="A111" s="2"/>
      <c r="B111" s="23"/>
      <c r="C111" s="2"/>
      <c r="D111" s="2"/>
      <c r="E111" s="2"/>
      <c r="L111" s="23"/>
    </row>
    <row r="112" spans="1:12" ht="12.75">
      <c r="A112" s="2"/>
      <c r="B112" s="23"/>
      <c r="C112" s="2"/>
      <c r="D112" s="2"/>
      <c r="E112" s="2"/>
      <c r="L112" s="23"/>
    </row>
    <row r="113" spans="1:12" ht="12.75">
      <c r="A113" s="2"/>
      <c r="B113" s="23"/>
      <c r="C113" s="2"/>
      <c r="D113" s="2"/>
      <c r="E113" s="2"/>
      <c r="L113" s="23"/>
    </row>
    <row r="114" spans="1:12" ht="12.75">
      <c r="A114" s="2"/>
      <c r="B114" s="23"/>
      <c r="C114" s="2"/>
      <c r="D114" s="2"/>
      <c r="E114" s="2"/>
      <c r="L114" s="23"/>
    </row>
    <row r="115" spans="1:12" ht="12.75">
      <c r="A115" s="2"/>
      <c r="B115" s="23"/>
      <c r="C115" s="2"/>
      <c r="D115" s="2"/>
      <c r="E115" s="2"/>
      <c r="L115" s="23"/>
    </row>
    <row r="116" spans="1:12" ht="12.75">
      <c r="A116" s="2"/>
      <c r="B116" s="23"/>
      <c r="C116" s="2"/>
      <c r="D116" s="2"/>
      <c r="E116" s="2"/>
      <c r="L116" s="23"/>
    </row>
    <row r="117" spans="1:12" ht="12.75">
      <c r="A117" s="2"/>
      <c r="B117" s="23"/>
      <c r="C117" s="2"/>
      <c r="D117" s="2"/>
      <c r="E117" s="2"/>
      <c r="L117" s="23"/>
    </row>
    <row r="118" spans="1:12" ht="12.75">
      <c r="A118" s="2"/>
      <c r="B118" s="23"/>
      <c r="C118" s="2"/>
      <c r="D118" s="2"/>
      <c r="E118" s="2"/>
      <c r="L118" s="23"/>
    </row>
    <row r="119" spans="1:12" ht="12.75">
      <c r="A119" s="2"/>
      <c r="B119" s="23"/>
      <c r="C119" s="2"/>
      <c r="D119" s="2"/>
      <c r="E119" s="2"/>
      <c r="L119" s="23"/>
    </row>
    <row r="120" spans="1:12" ht="12.75">
      <c r="A120" s="2"/>
      <c r="B120" s="23"/>
      <c r="C120" s="2"/>
      <c r="D120" s="2"/>
      <c r="E120" s="2"/>
      <c r="L120" s="23"/>
    </row>
    <row r="121" spans="1:12" ht="12.75">
      <c r="A121" s="2"/>
      <c r="B121" s="23"/>
      <c r="C121" s="2"/>
      <c r="D121" s="2"/>
      <c r="E121" s="2"/>
      <c r="L121" s="23"/>
    </row>
    <row r="122" spans="1:12" ht="12.75">
      <c r="A122" s="2"/>
      <c r="B122" s="23"/>
      <c r="C122" s="2"/>
      <c r="D122" s="2"/>
      <c r="E122" s="2"/>
      <c r="L122" s="23"/>
    </row>
    <row r="123" spans="1:12" ht="12.75">
      <c r="A123" s="2"/>
      <c r="B123" s="23"/>
      <c r="C123" s="2"/>
      <c r="D123" s="2"/>
      <c r="E123" s="2"/>
      <c r="L123" s="23"/>
    </row>
    <row r="124" spans="1:12" ht="12.75">
      <c r="A124" s="2"/>
      <c r="B124" s="23"/>
      <c r="C124" s="2"/>
      <c r="D124" s="2"/>
      <c r="E124" s="2"/>
      <c r="L124" s="23"/>
    </row>
    <row r="125" spans="1:12" ht="12.75">
      <c r="A125" s="2"/>
      <c r="B125" s="23"/>
      <c r="C125" s="2"/>
      <c r="D125" s="2"/>
      <c r="E125" s="2"/>
      <c r="L125" s="23"/>
    </row>
    <row r="126" spans="1:12" ht="12.75">
      <c r="A126" s="2"/>
      <c r="B126" s="23"/>
      <c r="C126" s="2"/>
      <c r="D126" s="2"/>
      <c r="E126" s="2"/>
      <c r="L126" s="23"/>
    </row>
    <row r="127" spans="1:12" ht="12.75">
      <c r="A127" s="2"/>
      <c r="B127" s="23"/>
      <c r="C127" s="2"/>
      <c r="D127" s="2"/>
      <c r="E127" s="2"/>
      <c r="L127" s="23"/>
    </row>
    <row r="128" spans="1:12" ht="12.75">
      <c r="A128" s="2"/>
      <c r="B128" s="23"/>
      <c r="C128" s="2"/>
      <c r="D128" s="2"/>
      <c r="E128" s="2"/>
      <c r="L128" s="23"/>
    </row>
    <row r="129" spans="1:12" ht="12.75">
      <c r="A129" s="2"/>
      <c r="B129" s="23"/>
      <c r="C129" s="2"/>
      <c r="D129" s="2"/>
      <c r="E129" s="2"/>
      <c r="L129" s="23"/>
    </row>
    <row r="130" spans="1:12" ht="12.75">
      <c r="A130" s="2"/>
      <c r="B130" s="23"/>
      <c r="C130" s="2"/>
      <c r="D130" s="2"/>
      <c r="E130" s="2"/>
      <c r="L130" s="23"/>
    </row>
    <row r="131" spans="1:12" ht="12.75">
      <c r="A131" s="2"/>
      <c r="B131" s="23"/>
      <c r="C131" s="2"/>
      <c r="D131" s="2"/>
      <c r="E131" s="2"/>
      <c r="L131" s="23"/>
    </row>
    <row r="132" spans="1:12" ht="12.75">
      <c r="A132" s="2"/>
      <c r="B132" s="23"/>
      <c r="C132" s="2"/>
      <c r="D132" s="2"/>
      <c r="E132" s="2"/>
      <c r="L132" s="23"/>
    </row>
    <row r="133" spans="1:12" ht="12.75">
      <c r="A133" s="2"/>
      <c r="B133" s="23"/>
      <c r="C133" s="2"/>
      <c r="D133" s="2"/>
      <c r="E133" s="2"/>
      <c r="L133" s="23"/>
    </row>
    <row r="134" spans="1:12" ht="12.75">
      <c r="A134" s="2"/>
      <c r="B134" s="23"/>
      <c r="C134" s="2"/>
      <c r="D134" s="2"/>
      <c r="E134" s="2"/>
      <c r="L134" s="23"/>
    </row>
    <row r="135" spans="1:12" ht="12.75">
      <c r="A135" s="2"/>
      <c r="B135" s="23"/>
      <c r="C135" s="2"/>
      <c r="D135" s="2"/>
      <c r="E135" s="2"/>
      <c r="L135" s="23"/>
    </row>
    <row r="136" spans="1:12" ht="12.75">
      <c r="A136" s="2"/>
      <c r="B136" s="23"/>
      <c r="C136" s="2"/>
      <c r="D136" s="2"/>
      <c r="E136" s="2"/>
      <c r="L136" s="23"/>
    </row>
    <row r="137" spans="1:12" ht="12.75">
      <c r="A137" s="2"/>
      <c r="B137" s="23"/>
      <c r="C137" s="2"/>
      <c r="D137" s="2"/>
      <c r="E137" s="2"/>
      <c r="L137" s="23"/>
    </row>
  </sheetData>
  <mergeCells count="25">
    <mergeCell ref="R13:R15"/>
    <mergeCell ref="G14:G15"/>
    <mergeCell ref="H14:H15"/>
    <mergeCell ref="I14:I15"/>
    <mergeCell ref="M13:M16"/>
    <mergeCell ref="N13:N15"/>
    <mergeCell ref="O13:O15"/>
    <mergeCell ref="P13:P15"/>
    <mergeCell ref="G13:I13"/>
    <mergeCell ref="B1:M1"/>
    <mergeCell ref="B3:M3"/>
    <mergeCell ref="B4:M4"/>
    <mergeCell ref="C13:E16"/>
    <mergeCell ref="F13:F16"/>
    <mergeCell ref="B2:M2"/>
    <mergeCell ref="S13:S16"/>
    <mergeCell ref="B5:M5"/>
    <mergeCell ref="A11:Q11"/>
    <mergeCell ref="A12:Q12"/>
    <mergeCell ref="J13:J15"/>
    <mergeCell ref="K13:K15"/>
    <mergeCell ref="L13:L16"/>
    <mergeCell ref="A13:A16"/>
    <mergeCell ref="B13:B16"/>
    <mergeCell ref="Q13:Q16"/>
  </mergeCells>
  <printOptions/>
  <pageMargins left="0.7874015748031497" right="0.3937007874015748" top="0" bottom="0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4"/>
  <sheetViews>
    <sheetView workbookViewId="0" topLeftCell="A9">
      <selection activeCell="S23" sqref="S23"/>
    </sheetView>
  </sheetViews>
  <sheetFormatPr defaultColWidth="9.00390625" defaultRowHeight="12.75"/>
  <cols>
    <col min="1" max="1" width="54.00390625" style="0" customWidth="1"/>
    <col min="2" max="2" width="15.50390625" style="1" customWidth="1"/>
    <col min="3" max="3" width="8.00390625" style="0" hidden="1" customWidth="1"/>
    <col min="4" max="4" width="6.75390625" style="0" hidden="1" customWidth="1"/>
    <col min="5" max="5" width="0.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2421875" style="0" hidden="1" customWidth="1"/>
    <col min="12" max="12" width="10.125" style="1" customWidth="1"/>
    <col min="13" max="13" width="13.00390625" style="21" customWidth="1"/>
    <col min="14" max="14" width="11.50390625" style="2" hidden="1" customWidth="1"/>
    <col min="15" max="15" width="11.875" style="0" hidden="1" customWidth="1"/>
    <col min="16" max="16" width="11.00390625" style="3" hidden="1" customWidth="1"/>
    <col min="17" max="17" width="10.50390625" style="2" hidden="1" customWidth="1"/>
    <col min="18" max="18" width="0.12890625" style="0" hidden="1" customWidth="1"/>
  </cols>
  <sheetData>
    <row r="1" spans="1:16" ht="13.5">
      <c r="A1" s="2"/>
      <c r="B1" s="105" t="s">
        <v>61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37" t="s">
        <v>55</v>
      </c>
      <c r="O1" s="37" t="s">
        <v>55</v>
      </c>
      <c r="P1" s="38"/>
    </row>
    <row r="2" spans="1:16" ht="13.5">
      <c r="A2" s="2"/>
      <c r="B2" s="106" t="s">
        <v>97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37" t="s">
        <v>56</v>
      </c>
      <c r="O2" s="37" t="s">
        <v>56</v>
      </c>
      <c r="P2" s="38"/>
    </row>
    <row r="3" spans="1:16" ht="13.5">
      <c r="A3" s="2"/>
      <c r="B3" s="106" t="s">
        <v>60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37" t="s">
        <v>57</v>
      </c>
      <c r="O3" s="37" t="s">
        <v>57</v>
      </c>
      <c r="P3" s="38"/>
    </row>
    <row r="4" spans="1:16" ht="13.5">
      <c r="A4" s="2"/>
      <c r="B4" s="106" t="s">
        <v>71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37"/>
      <c r="O4" s="37"/>
      <c r="P4" s="38"/>
    </row>
    <row r="5" spans="1:16" ht="13.5">
      <c r="A5" s="2"/>
      <c r="B5" s="106" t="s">
        <v>72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37"/>
      <c r="O5" s="37"/>
      <c r="P5" s="38"/>
    </row>
    <row r="6" spans="1:16" ht="13.5">
      <c r="A6" s="2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37"/>
      <c r="O6" s="37"/>
      <c r="P6" s="38"/>
    </row>
    <row r="7" spans="1:16" ht="12.75" customHeight="1" hidden="1">
      <c r="A7" s="2"/>
      <c r="B7" s="23"/>
      <c r="C7" s="2"/>
      <c r="D7" s="2"/>
      <c r="E7" s="2"/>
      <c r="F7" s="2"/>
      <c r="G7" s="2"/>
      <c r="H7" s="2"/>
      <c r="I7" s="2"/>
      <c r="K7" s="2"/>
      <c r="L7" s="23"/>
      <c r="N7" s="21"/>
      <c r="O7" s="21"/>
      <c r="P7" s="38"/>
    </row>
    <row r="8" spans="1:16" ht="12.75" customHeight="1" hidden="1">
      <c r="A8" s="2"/>
      <c r="B8" s="23"/>
      <c r="C8" s="2"/>
      <c r="D8" s="2"/>
      <c r="E8" s="2"/>
      <c r="F8" s="2"/>
      <c r="G8" s="2"/>
      <c r="H8" s="2"/>
      <c r="I8" s="2"/>
      <c r="K8" s="2"/>
      <c r="L8" s="23"/>
      <c r="N8" s="21"/>
      <c r="O8" s="21"/>
      <c r="P8" s="38"/>
    </row>
    <row r="9" spans="1:17" ht="39" customHeight="1" thickBot="1">
      <c r="A9" s="99" t="s">
        <v>99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ht="19.5" customHeight="1" hidden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1"/>
    </row>
    <row r="11" spans="1:18" ht="15.75" customHeight="1">
      <c r="A11" s="132" t="s">
        <v>0</v>
      </c>
      <c r="B11" s="125" t="s">
        <v>1</v>
      </c>
      <c r="C11" s="125" t="s">
        <v>2</v>
      </c>
      <c r="D11" s="125"/>
      <c r="E11" s="125"/>
      <c r="F11" s="125" t="s">
        <v>3</v>
      </c>
      <c r="G11" s="129" t="s">
        <v>4</v>
      </c>
      <c r="H11" s="130"/>
      <c r="I11" s="131"/>
      <c r="J11" s="125" t="s">
        <v>5</v>
      </c>
      <c r="K11" s="125" t="s">
        <v>6</v>
      </c>
      <c r="L11" s="125" t="s">
        <v>64</v>
      </c>
      <c r="M11" s="126" t="s">
        <v>98</v>
      </c>
      <c r="N11" s="113" t="s">
        <v>7</v>
      </c>
      <c r="O11" s="115" t="s">
        <v>8</v>
      </c>
      <c r="P11" s="117" t="s">
        <v>9</v>
      </c>
      <c r="Q11" s="103" t="s">
        <v>10</v>
      </c>
      <c r="R11" s="123" t="s">
        <v>11</v>
      </c>
    </row>
    <row r="12" spans="1:18" ht="16.5" customHeight="1">
      <c r="A12" s="133"/>
      <c r="B12" s="102"/>
      <c r="C12" s="102"/>
      <c r="D12" s="102"/>
      <c r="E12" s="102"/>
      <c r="F12" s="102"/>
      <c r="G12" s="102" t="s">
        <v>12</v>
      </c>
      <c r="H12" s="102" t="s">
        <v>13</v>
      </c>
      <c r="I12" s="102" t="s">
        <v>14</v>
      </c>
      <c r="J12" s="102"/>
      <c r="K12" s="102"/>
      <c r="L12" s="102"/>
      <c r="M12" s="127"/>
      <c r="N12" s="114"/>
      <c r="O12" s="116"/>
      <c r="P12" s="118"/>
      <c r="Q12" s="104"/>
      <c r="R12" s="124"/>
    </row>
    <row r="13" spans="1:18" ht="15.75" customHeight="1">
      <c r="A13" s="133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27"/>
      <c r="N13" s="114"/>
      <c r="O13" s="116"/>
      <c r="P13" s="119"/>
      <c r="Q13" s="104"/>
      <c r="R13" s="124"/>
    </row>
    <row r="14" spans="1:18" ht="13.5" customHeight="1">
      <c r="A14" s="133"/>
      <c r="B14" s="102"/>
      <c r="C14" s="102"/>
      <c r="D14" s="102"/>
      <c r="E14" s="102"/>
      <c r="F14" s="102"/>
      <c r="G14" s="39"/>
      <c r="H14" s="39"/>
      <c r="I14" s="39"/>
      <c r="J14" s="39"/>
      <c r="K14" s="39"/>
      <c r="L14" s="102"/>
      <c r="M14" s="128"/>
      <c r="N14" s="40"/>
      <c r="O14" s="41"/>
      <c r="P14" s="42"/>
      <c r="Q14" s="104"/>
      <c r="R14" s="4"/>
    </row>
    <row r="15" spans="1:18" ht="20.25" customHeight="1">
      <c r="A15" s="43" t="s">
        <v>15</v>
      </c>
      <c r="B15" s="44" t="s">
        <v>16</v>
      </c>
      <c r="C15" s="45">
        <f>SUM(C17:C21)</f>
        <v>72573</v>
      </c>
      <c r="D15" s="45">
        <f>SUM(D17:D21)</f>
        <v>-4729</v>
      </c>
      <c r="E15" s="45" t="e">
        <f aca="true" t="shared" si="0" ref="E15:K15">SUM(E16:E21)</f>
        <v>#REF!</v>
      </c>
      <c r="F15" s="45" t="e">
        <f t="shared" si="0"/>
        <v>#REF!</v>
      </c>
      <c r="G15" s="45" t="e">
        <f t="shared" si="0"/>
        <v>#REF!</v>
      </c>
      <c r="H15" s="45" t="e">
        <f t="shared" si="0"/>
        <v>#REF!</v>
      </c>
      <c r="I15" s="45" t="e">
        <f t="shared" si="0"/>
        <v>#REF!</v>
      </c>
      <c r="J15" s="46" t="e">
        <f t="shared" si="0"/>
        <v>#REF!</v>
      </c>
      <c r="K15" s="45" t="e">
        <f t="shared" si="0"/>
        <v>#REF!</v>
      </c>
      <c r="L15" s="44"/>
      <c r="M15" s="49">
        <f>M16+M17+M18+M19+M20+M21</f>
        <v>71244.6</v>
      </c>
      <c r="N15" s="48" t="e">
        <f>J15/G15*100</f>
        <v>#REF!</v>
      </c>
      <c r="O15" s="49" t="e">
        <f>#REF!/G15*100</f>
        <v>#REF!</v>
      </c>
      <c r="P15" s="50" t="e">
        <f>#REF!/#REF!*100</f>
        <v>#REF!</v>
      </c>
      <c r="Q15" s="46" t="e">
        <f>SUM(Q16:Q21)</f>
        <v>#REF!</v>
      </c>
      <c r="R15" s="5" t="e">
        <f>#REF!/Q15*100</f>
        <v>#REF!</v>
      </c>
    </row>
    <row r="16" spans="1:23" ht="27.75" customHeight="1">
      <c r="A16" s="55" t="s">
        <v>95</v>
      </c>
      <c r="B16" s="51"/>
      <c r="C16" s="53">
        <v>2675</v>
      </c>
      <c r="D16" s="53"/>
      <c r="E16" s="52">
        <v>2543</v>
      </c>
      <c r="F16" s="52">
        <f aca="true" t="shared" si="1" ref="F16:F40">G16+H16+I16</f>
        <v>2593</v>
      </c>
      <c r="G16" s="52">
        <v>2593</v>
      </c>
      <c r="H16" s="52"/>
      <c r="I16" s="52"/>
      <c r="J16" s="52">
        <f>2152+1349</f>
        <v>3501</v>
      </c>
      <c r="K16" s="53" t="e">
        <f>#REF!+#REF!+#REF!</f>
        <v>#REF!</v>
      </c>
      <c r="L16" s="51" t="s">
        <v>17</v>
      </c>
      <c r="M16" s="66">
        <v>4438.7</v>
      </c>
      <c r="N16" s="48">
        <f aca="true" t="shared" si="2" ref="N16:N40">J16/G16*100</f>
        <v>135.01735441573467</v>
      </c>
      <c r="O16" s="49" t="e">
        <f>#REF!/G16*100</f>
        <v>#REF!</v>
      </c>
      <c r="P16" s="56"/>
      <c r="Q16" s="53">
        <v>942.6</v>
      </c>
      <c r="R16" s="5" t="e">
        <f>#REF!/Q16*100</f>
        <v>#REF!</v>
      </c>
      <c r="W16" s="75"/>
    </row>
    <row r="17" spans="1:25" ht="13.5">
      <c r="A17" s="55" t="s">
        <v>94</v>
      </c>
      <c r="B17" s="51"/>
      <c r="C17" s="53">
        <v>45198</v>
      </c>
      <c r="D17" s="53">
        <f>-834-3694</f>
        <v>-4528</v>
      </c>
      <c r="E17" s="52">
        <v>39830</v>
      </c>
      <c r="F17" s="52">
        <f t="shared" si="1"/>
        <v>47382.1</v>
      </c>
      <c r="G17" s="52">
        <f>42752.1+2800</f>
        <v>45552.1</v>
      </c>
      <c r="H17" s="52"/>
      <c r="I17" s="52">
        <v>1830</v>
      </c>
      <c r="J17" s="52">
        <f>1166+45418</f>
        <v>46584</v>
      </c>
      <c r="K17" s="53" t="e">
        <f>#REF!+#REF!+#REF!</f>
        <v>#REF!</v>
      </c>
      <c r="L17" s="51" t="s">
        <v>18</v>
      </c>
      <c r="M17" s="66">
        <v>39789.8</v>
      </c>
      <c r="N17" s="48">
        <f t="shared" si="2"/>
        <v>102.26531817413466</v>
      </c>
      <c r="O17" s="49" t="e">
        <f>#REF!/G17*100</f>
        <v>#REF!</v>
      </c>
      <c r="P17" s="56"/>
      <c r="Q17" s="53">
        <v>26630.9</v>
      </c>
      <c r="R17" s="5" t="e">
        <f>#REF!/Q17*100</f>
        <v>#REF!</v>
      </c>
      <c r="S17" s="77">
        <v>39289.8</v>
      </c>
      <c r="T17" s="19">
        <f>M17-S17</f>
        <v>500</v>
      </c>
      <c r="Y17" s="2"/>
    </row>
    <row r="18" spans="1:25" ht="13.5">
      <c r="A18" s="55" t="s">
        <v>93</v>
      </c>
      <c r="B18" s="51"/>
      <c r="C18" s="53"/>
      <c r="D18" s="53"/>
      <c r="E18" s="52"/>
      <c r="F18" s="52"/>
      <c r="G18" s="52"/>
      <c r="H18" s="52"/>
      <c r="I18" s="52"/>
      <c r="J18" s="52"/>
      <c r="K18" s="53"/>
      <c r="L18" s="51" t="s">
        <v>20</v>
      </c>
      <c r="M18" s="66">
        <v>5167.2</v>
      </c>
      <c r="N18" s="48"/>
      <c r="O18" s="49"/>
      <c r="P18" s="56"/>
      <c r="Q18" s="53"/>
      <c r="R18" s="5"/>
      <c r="S18" s="77"/>
      <c r="T18" s="19"/>
      <c r="Y18" s="2"/>
    </row>
    <row r="19" spans="1:20" ht="17.25" customHeight="1">
      <c r="A19" s="55" t="s">
        <v>62</v>
      </c>
      <c r="B19" s="51"/>
      <c r="C19" s="53"/>
      <c r="D19" s="53"/>
      <c r="E19" s="52"/>
      <c r="F19" s="52"/>
      <c r="G19" s="52"/>
      <c r="H19" s="52"/>
      <c r="I19" s="52"/>
      <c r="J19" s="52"/>
      <c r="K19" s="53"/>
      <c r="L19" s="51" t="s">
        <v>63</v>
      </c>
      <c r="M19" s="66">
        <v>500</v>
      </c>
      <c r="N19" s="48"/>
      <c r="O19" s="49"/>
      <c r="P19" s="56"/>
      <c r="Q19" s="53"/>
      <c r="R19" s="5"/>
      <c r="S19" s="77">
        <v>100</v>
      </c>
      <c r="T19" s="19">
        <f>M19-S19</f>
        <v>400</v>
      </c>
    </row>
    <row r="20" spans="1:20" ht="13.5" customHeight="1">
      <c r="A20" s="55" t="s">
        <v>92</v>
      </c>
      <c r="B20" s="51"/>
      <c r="C20" s="53">
        <v>6000</v>
      </c>
      <c r="D20" s="53"/>
      <c r="E20" s="52">
        <v>3855</v>
      </c>
      <c r="F20" s="52">
        <f t="shared" si="1"/>
        <v>6887.900000000001</v>
      </c>
      <c r="G20" s="52">
        <f>38.1+5349.8+1500</f>
        <v>6887.900000000001</v>
      </c>
      <c r="H20" s="52"/>
      <c r="I20" s="52"/>
      <c r="J20" s="52">
        <v>10000</v>
      </c>
      <c r="K20" s="53" t="e">
        <f>#REF!+#REF!+#REF!</f>
        <v>#REF!</v>
      </c>
      <c r="L20" s="51" t="s">
        <v>21</v>
      </c>
      <c r="M20" s="66">
        <v>3500</v>
      </c>
      <c r="N20" s="48">
        <f t="shared" si="2"/>
        <v>145.18213098331856</v>
      </c>
      <c r="O20" s="49" t="e">
        <f>#REF!/G20*100</f>
        <v>#REF!</v>
      </c>
      <c r="P20" s="56"/>
      <c r="Q20" s="53" t="s">
        <v>19</v>
      </c>
      <c r="R20" s="5"/>
      <c r="S20" s="77">
        <v>2900</v>
      </c>
      <c r="T20" s="19">
        <f>M20-S20</f>
        <v>600</v>
      </c>
    </row>
    <row r="21" spans="1:20" ht="17.25" customHeight="1">
      <c r="A21" s="55" t="s">
        <v>91</v>
      </c>
      <c r="B21" s="51"/>
      <c r="C21" s="53">
        <v>21375</v>
      </c>
      <c r="D21" s="53">
        <f>160+834-4889+3694</f>
        <v>-201</v>
      </c>
      <c r="E21" s="52" t="e">
        <f>SUM(#REF!)</f>
        <v>#REF!</v>
      </c>
      <c r="F21" s="52" t="e">
        <f t="shared" si="1"/>
        <v>#REF!</v>
      </c>
      <c r="G21" s="52" t="e">
        <f>SUM(#REF!)</f>
        <v>#REF!</v>
      </c>
      <c r="H21" s="52" t="e">
        <f>SUM(#REF!)</f>
        <v>#REF!</v>
      </c>
      <c r="I21" s="52" t="e">
        <f>SUM(#REF!)</f>
        <v>#REF!</v>
      </c>
      <c r="J21" s="52" t="e">
        <f>SUM(#REF!)</f>
        <v>#REF!</v>
      </c>
      <c r="K21" s="53" t="e">
        <f>#REF!+#REF!+#REF!</f>
        <v>#REF!</v>
      </c>
      <c r="L21" s="51" t="s">
        <v>22</v>
      </c>
      <c r="M21" s="66">
        <v>17848.9</v>
      </c>
      <c r="N21" s="48" t="e">
        <f t="shared" si="2"/>
        <v>#REF!</v>
      </c>
      <c r="O21" s="49" t="e">
        <f>#REF!/G21*100</f>
        <v>#REF!</v>
      </c>
      <c r="P21" s="56"/>
      <c r="Q21" s="53" t="e">
        <f>SUM(#REF!)</f>
        <v>#REF!</v>
      </c>
      <c r="R21" s="5" t="e">
        <f>#REF!/Q21*100</f>
        <v>#REF!</v>
      </c>
      <c r="T21" s="19">
        <f>SUM(T17:T20)</f>
        <v>1500</v>
      </c>
    </row>
    <row r="22" spans="1:18" ht="29.25" customHeight="1">
      <c r="A22" s="43" t="s">
        <v>23</v>
      </c>
      <c r="B22" s="44" t="s">
        <v>24</v>
      </c>
      <c r="C22" s="45">
        <f aca="true" t="shared" si="3" ref="C22:K22">SUM(C23:C23)</f>
        <v>900</v>
      </c>
      <c r="D22" s="45">
        <f t="shared" si="3"/>
        <v>0</v>
      </c>
      <c r="E22" s="45">
        <f t="shared" si="3"/>
        <v>508.2</v>
      </c>
      <c r="F22" s="45">
        <f t="shared" si="3"/>
        <v>1315.6</v>
      </c>
      <c r="G22" s="45">
        <f t="shared" si="3"/>
        <v>1315.6</v>
      </c>
      <c r="H22" s="45">
        <f t="shared" si="3"/>
        <v>0</v>
      </c>
      <c r="I22" s="45">
        <f t="shared" si="3"/>
        <v>0</v>
      </c>
      <c r="J22" s="45">
        <f t="shared" si="3"/>
        <v>2460.7</v>
      </c>
      <c r="K22" s="45" t="e">
        <f t="shared" si="3"/>
        <v>#REF!</v>
      </c>
      <c r="L22" s="44"/>
      <c r="M22" s="49">
        <f>M23+M24</f>
        <v>4168</v>
      </c>
      <c r="N22" s="48">
        <f t="shared" si="2"/>
        <v>187.0401337792642</v>
      </c>
      <c r="O22" s="49" t="e">
        <f>#REF!/G22*100</f>
        <v>#REF!</v>
      </c>
      <c r="P22" s="50" t="e">
        <f>#REF!/#REF!*100</f>
        <v>#REF!</v>
      </c>
      <c r="Q22" s="45">
        <f>SUM(Q23:Q23)</f>
        <v>258.6</v>
      </c>
      <c r="R22" s="5" t="e">
        <f>#REF!/Q22*100</f>
        <v>#REF!</v>
      </c>
    </row>
    <row r="23" spans="1:18" ht="30" customHeight="1">
      <c r="A23" s="55" t="s">
        <v>96</v>
      </c>
      <c r="B23" s="51"/>
      <c r="C23" s="53">
        <v>900</v>
      </c>
      <c r="D23" s="53"/>
      <c r="E23" s="53">
        <v>508.2</v>
      </c>
      <c r="F23" s="52">
        <f t="shared" si="1"/>
        <v>1315.6</v>
      </c>
      <c r="G23" s="53">
        <v>1315.6</v>
      </c>
      <c r="H23" s="53"/>
      <c r="I23" s="53"/>
      <c r="J23" s="53">
        <f>960.7+1500</f>
        <v>2460.7</v>
      </c>
      <c r="K23" s="53" t="e">
        <f>#REF!+#REF!+#REF!</f>
        <v>#REF!</v>
      </c>
      <c r="L23" s="51" t="s">
        <v>25</v>
      </c>
      <c r="M23" s="66">
        <v>900</v>
      </c>
      <c r="N23" s="48">
        <f t="shared" si="2"/>
        <v>187.0401337792642</v>
      </c>
      <c r="O23" s="49" t="e">
        <f>#REF!/G23*100</f>
        <v>#REF!</v>
      </c>
      <c r="P23" s="56"/>
      <c r="Q23" s="53">
        <v>258.6</v>
      </c>
      <c r="R23" s="5" t="e">
        <f>#REF!/Q23*100</f>
        <v>#REF!</v>
      </c>
    </row>
    <row r="24" spans="1:18" ht="16.5" customHeight="1">
      <c r="A24" s="55" t="s">
        <v>66</v>
      </c>
      <c r="B24" s="51"/>
      <c r="C24" s="53"/>
      <c r="D24" s="53"/>
      <c r="E24" s="53"/>
      <c r="F24" s="52"/>
      <c r="G24" s="53"/>
      <c r="H24" s="53"/>
      <c r="I24" s="53"/>
      <c r="J24" s="53"/>
      <c r="K24" s="53"/>
      <c r="L24" s="51" t="s">
        <v>65</v>
      </c>
      <c r="M24" s="66">
        <v>3268</v>
      </c>
      <c r="N24" s="48"/>
      <c r="O24" s="49"/>
      <c r="P24" s="56"/>
      <c r="Q24" s="53"/>
      <c r="R24" s="5"/>
    </row>
    <row r="25" spans="1:18" ht="15.75" customHeight="1">
      <c r="A25" s="43" t="s">
        <v>26</v>
      </c>
      <c r="B25" s="44" t="s">
        <v>27</v>
      </c>
      <c r="C25" s="45">
        <f>SUM(C26:C28)</f>
        <v>6220</v>
      </c>
      <c r="D25" s="45">
        <f>SUM(D26:D28)</f>
        <v>0</v>
      </c>
      <c r="E25" s="45" t="e">
        <f>E26+#REF!+#REF!+#REF!+E27+E28</f>
        <v>#REF!</v>
      </c>
      <c r="F25" s="45" t="e">
        <f>F26+#REF!+#REF!+#REF!+F27+F28</f>
        <v>#REF!</v>
      </c>
      <c r="G25" s="45" t="e">
        <f>G26+#REF!+#REF!+#REF!+G27+G28</f>
        <v>#REF!</v>
      </c>
      <c r="H25" s="45" t="e">
        <f>H26+#REF!+#REF!+#REF!+H27+H28</f>
        <v>#REF!</v>
      </c>
      <c r="I25" s="45" t="e">
        <f>I26+#REF!+#REF!+#REF!+I27+I28</f>
        <v>#REF!</v>
      </c>
      <c r="J25" s="45" t="e">
        <f>J26+#REF!+#REF!+#REF!+J27+J28+#REF!</f>
        <v>#REF!</v>
      </c>
      <c r="K25" s="45" t="e">
        <f>K26+#REF!+#REF!+#REF!+K27+K28+#REF!</f>
        <v>#REF!</v>
      </c>
      <c r="L25" s="44"/>
      <c r="M25" s="49">
        <f>M26+M27+M28</f>
        <v>13044</v>
      </c>
      <c r="N25" s="48" t="e">
        <f t="shared" si="2"/>
        <v>#REF!</v>
      </c>
      <c r="O25" s="49" t="e">
        <f>#REF!/G25*100</f>
        <v>#REF!</v>
      </c>
      <c r="P25" s="50" t="e">
        <f>#REF!/#REF!*100</f>
        <v>#REF!</v>
      </c>
      <c r="Q25" s="45" t="e">
        <f>Q26+#REF!+#REF!+#REF!+Q27+Q28</f>
        <v>#REF!</v>
      </c>
      <c r="R25" s="5" t="e">
        <f>#REF!/Q25*100</f>
        <v>#REF!</v>
      </c>
    </row>
    <row r="26" spans="1:18" ht="15.75" customHeight="1">
      <c r="A26" s="55" t="s">
        <v>90</v>
      </c>
      <c r="B26" s="51"/>
      <c r="C26" s="53">
        <v>2820</v>
      </c>
      <c r="D26" s="53"/>
      <c r="E26" s="53"/>
      <c r="F26" s="52">
        <f t="shared" si="1"/>
        <v>138</v>
      </c>
      <c r="G26" s="53">
        <v>138</v>
      </c>
      <c r="H26" s="53"/>
      <c r="I26" s="53"/>
      <c r="J26" s="53"/>
      <c r="K26" s="53" t="e">
        <f>#REF!+#REF!+#REF!</f>
        <v>#REF!</v>
      </c>
      <c r="L26" s="51" t="s">
        <v>28</v>
      </c>
      <c r="M26" s="66">
        <v>300</v>
      </c>
      <c r="N26" s="48">
        <f t="shared" si="2"/>
        <v>0</v>
      </c>
      <c r="O26" s="49" t="e">
        <f>#REF!/G26*100</f>
        <v>#REF!</v>
      </c>
      <c r="P26" s="56"/>
      <c r="Q26" s="53">
        <v>1880.3</v>
      </c>
      <c r="R26" s="5" t="e">
        <f>#REF!/Q26*100</f>
        <v>#REF!</v>
      </c>
    </row>
    <row r="27" spans="1:18" ht="12.75" customHeight="1">
      <c r="A27" s="55" t="s">
        <v>89</v>
      </c>
      <c r="B27" s="51"/>
      <c r="C27" s="53">
        <v>1500</v>
      </c>
      <c r="D27" s="53"/>
      <c r="E27" s="53">
        <v>1000</v>
      </c>
      <c r="F27" s="52">
        <f t="shared" si="1"/>
        <v>1000</v>
      </c>
      <c r="G27" s="53">
        <v>1000</v>
      </c>
      <c r="H27" s="53"/>
      <c r="I27" s="53"/>
      <c r="J27" s="53">
        <v>3518.5</v>
      </c>
      <c r="K27" s="53" t="e">
        <f>#REF!+#REF!+#REF!</f>
        <v>#REF!</v>
      </c>
      <c r="L27" s="51" t="s">
        <v>29</v>
      </c>
      <c r="M27" s="66">
        <v>150</v>
      </c>
      <c r="N27" s="48">
        <f t="shared" si="2"/>
        <v>351.85</v>
      </c>
      <c r="O27" s="49" t="e">
        <f>#REF!/G27*100</f>
        <v>#REF!</v>
      </c>
      <c r="P27" s="56"/>
      <c r="Q27" s="53">
        <v>590.2</v>
      </c>
      <c r="R27" s="5" t="e">
        <f>#REF!/Q27*100</f>
        <v>#REF!</v>
      </c>
    </row>
    <row r="28" spans="1:22" ht="14.25" customHeight="1">
      <c r="A28" s="55" t="s">
        <v>88</v>
      </c>
      <c r="B28" s="51"/>
      <c r="C28" s="53">
        <v>1900</v>
      </c>
      <c r="D28" s="53"/>
      <c r="E28" s="53" t="e">
        <f>SUM(#REF!)</f>
        <v>#REF!</v>
      </c>
      <c r="F28" s="52" t="e">
        <f t="shared" si="1"/>
        <v>#REF!</v>
      </c>
      <c r="G28" s="53" t="e">
        <f>SUM(#REF!)</f>
        <v>#REF!</v>
      </c>
      <c r="H28" s="53" t="e">
        <f>SUM(#REF!)</f>
        <v>#REF!</v>
      </c>
      <c r="I28" s="53" t="e">
        <f>SUM(#REF!)</f>
        <v>#REF!</v>
      </c>
      <c r="J28" s="53" t="e">
        <f>SUM(#REF!)</f>
        <v>#REF!</v>
      </c>
      <c r="K28" s="53" t="e">
        <f>#REF!+#REF!+#REF!</f>
        <v>#REF!</v>
      </c>
      <c r="L28" s="51" t="s">
        <v>30</v>
      </c>
      <c r="M28" s="52">
        <v>12594</v>
      </c>
      <c r="N28" s="48" t="e">
        <f t="shared" si="2"/>
        <v>#REF!</v>
      </c>
      <c r="O28" s="49" t="e">
        <f>#REF!/G28*100</f>
        <v>#REF!</v>
      </c>
      <c r="P28" s="56"/>
      <c r="Q28" s="53">
        <v>630</v>
      </c>
      <c r="R28" s="5" t="e">
        <f>#REF!/Q28*100</f>
        <v>#REF!</v>
      </c>
      <c r="S28" s="67"/>
      <c r="T28" s="68"/>
      <c r="U28" s="68"/>
      <c r="V28" s="68"/>
    </row>
    <row r="29" spans="1:18" ht="15.75" customHeight="1">
      <c r="A29" s="43" t="s">
        <v>31</v>
      </c>
      <c r="B29" s="44" t="s">
        <v>32</v>
      </c>
      <c r="C29" s="45">
        <f aca="true" t="shared" si="4" ref="C29:K29">SUM(C30:C32)</f>
        <v>53545</v>
      </c>
      <c r="D29" s="45">
        <f t="shared" si="4"/>
        <v>-5700</v>
      </c>
      <c r="E29" s="45">
        <f t="shared" si="4"/>
        <v>129531.4</v>
      </c>
      <c r="F29" s="45">
        <f t="shared" si="4"/>
        <v>17579.9</v>
      </c>
      <c r="G29" s="45">
        <f t="shared" si="4"/>
        <v>16579.9</v>
      </c>
      <c r="H29" s="45">
        <f t="shared" si="4"/>
        <v>1000</v>
      </c>
      <c r="I29" s="45">
        <f t="shared" si="4"/>
        <v>0</v>
      </c>
      <c r="J29" s="45">
        <f t="shared" si="4"/>
        <v>48660.3</v>
      </c>
      <c r="K29" s="45" t="e">
        <f t="shared" si="4"/>
        <v>#REF!</v>
      </c>
      <c r="L29" s="44"/>
      <c r="M29" s="49">
        <f>M30+M31+M32</f>
        <v>301558</v>
      </c>
      <c r="N29" s="48">
        <f t="shared" si="2"/>
        <v>293.4897074168119</v>
      </c>
      <c r="O29" s="49" t="e">
        <f>#REF!/G29*100</f>
        <v>#REF!</v>
      </c>
      <c r="P29" s="50" t="e">
        <f>#REF!/#REF!*100</f>
        <v>#REF!</v>
      </c>
      <c r="Q29" s="45">
        <f>SUM(Q30:Q32)</f>
        <v>109630.5</v>
      </c>
      <c r="R29" s="5" t="e">
        <f>#REF!/Q29*100</f>
        <v>#REF!</v>
      </c>
    </row>
    <row r="30" spans="1:18" ht="13.5">
      <c r="A30" s="55" t="s">
        <v>87</v>
      </c>
      <c r="B30" s="51"/>
      <c r="C30" s="53">
        <v>0</v>
      </c>
      <c r="D30" s="53"/>
      <c r="E30" s="53">
        <v>2500</v>
      </c>
      <c r="F30" s="52">
        <f t="shared" si="1"/>
        <v>8584.099999999999</v>
      </c>
      <c r="G30" s="53">
        <f>32888.5-19806.2-4498.2</f>
        <v>8584.099999999999</v>
      </c>
      <c r="H30" s="53"/>
      <c r="I30" s="53"/>
      <c r="J30" s="53">
        <v>10000</v>
      </c>
      <c r="K30" s="53" t="e">
        <f>#REF!+#REF!+#REF!</f>
        <v>#REF!</v>
      </c>
      <c r="L30" s="51" t="s">
        <v>33</v>
      </c>
      <c r="M30" s="66">
        <v>96258</v>
      </c>
      <c r="N30" s="48">
        <f t="shared" si="2"/>
        <v>116.49444903950328</v>
      </c>
      <c r="O30" s="49" t="e">
        <f>#REF!/G30*100</f>
        <v>#REF!</v>
      </c>
      <c r="P30" s="56"/>
      <c r="Q30" s="53">
        <v>6400</v>
      </c>
      <c r="R30" s="5"/>
    </row>
    <row r="31" spans="1:18" ht="13.5">
      <c r="A31" s="55" t="s">
        <v>86</v>
      </c>
      <c r="B31" s="51"/>
      <c r="C31" s="53">
        <v>53545</v>
      </c>
      <c r="D31" s="53">
        <v>-5700</v>
      </c>
      <c r="E31" s="53">
        <v>127031.4</v>
      </c>
      <c r="F31" s="52">
        <f t="shared" si="1"/>
        <v>8995.800000000003</v>
      </c>
      <c r="G31" s="53">
        <f>100242.1-95206.8+2960.5</f>
        <v>7995.800000000003</v>
      </c>
      <c r="H31" s="53">
        <v>1000</v>
      </c>
      <c r="I31" s="53"/>
      <c r="J31" s="53">
        <f>854.5+445.8</f>
        <v>1300.3</v>
      </c>
      <c r="K31" s="53" t="e">
        <f>#REF!+#REF!+#REF!</f>
        <v>#REF!</v>
      </c>
      <c r="L31" s="51" t="s">
        <v>34</v>
      </c>
      <c r="M31" s="66">
        <v>52000</v>
      </c>
      <c r="N31" s="48">
        <f t="shared" si="2"/>
        <v>16.26228770104304</v>
      </c>
      <c r="O31" s="49" t="e">
        <f>#REF!/G31*100</f>
        <v>#REF!</v>
      </c>
      <c r="P31" s="56"/>
      <c r="Q31" s="53">
        <v>103230.5</v>
      </c>
      <c r="R31" s="5" t="e">
        <f>#REF!/Q31*100</f>
        <v>#REF!</v>
      </c>
    </row>
    <row r="32" spans="1:18" ht="13.5">
      <c r="A32" s="55" t="s">
        <v>85</v>
      </c>
      <c r="B32" s="51"/>
      <c r="C32" s="53"/>
      <c r="D32" s="53"/>
      <c r="E32" s="53"/>
      <c r="F32" s="52">
        <f t="shared" si="1"/>
        <v>0</v>
      </c>
      <c r="G32" s="53"/>
      <c r="H32" s="53"/>
      <c r="I32" s="53"/>
      <c r="J32" s="53">
        <v>37360</v>
      </c>
      <c r="K32" s="53" t="e">
        <f>#REF!+#REF!+#REF!</f>
        <v>#REF!</v>
      </c>
      <c r="L32" s="51" t="s">
        <v>35</v>
      </c>
      <c r="M32" s="66">
        <v>153300</v>
      </c>
      <c r="N32" s="48"/>
      <c r="O32" s="49"/>
      <c r="P32" s="56"/>
      <c r="Q32" s="53"/>
      <c r="R32" s="5"/>
    </row>
    <row r="33" spans="1:18" ht="14.25" customHeight="1">
      <c r="A33" s="43" t="s">
        <v>36</v>
      </c>
      <c r="B33" s="44" t="s">
        <v>37</v>
      </c>
      <c r="C33" s="45">
        <f aca="true" t="shared" si="5" ref="C33:K33">SUM(C34:C34)</f>
        <v>3320</v>
      </c>
      <c r="D33" s="45">
        <f t="shared" si="5"/>
        <v>0</v>
      </c>
      <c r="E33" s="45">
        <f t="shared" si="5"/>
        <v>13350</v>
      </c>
      <c r="F33" s="45">
        <f t="shared" si="5"/>
        <v>18884.4</v>
      </c>
      <c r="G33" s="45">
        <f t="shared" si="5"/>
        <v>2679.4</v>
      </c>
      <c r="H33" s="45">
        <f t="shared" si="5"/>
        <v>1557.2</v>
      </c>
      <c r="I33" s="45">
        <f t="shared" si="5"/>
        <v>14647.8</v>
      </c>
      <c r="J33" s="45">
        <f t="shared" si="5"/>
        <v>4580</v>
      </c>
      <c r="K33" s="45" t="e">
        <f t="shared" si="5"/>
        <v>#REF!</v>
      </c>
      <c r="L33" s="44"/>
      <c r="M33" s="47">
        <f>M34</f>
        <v>5522.5</v>
      </c>
      <c r="N33" s="48">
        <f t="shared" si="2"/>
        <v>170.93379114727176</v>
      </c>
      <c r="O33" s="49" t="e">
        <f>#REF!/G33*100</f>
        <v>#REF!</v>
      </c>
      <c r="P33" s="50" t="e">
        <f>#REF!/#REF!*100</f>
        <v>#REF!</v>
      </c>
      <c r="Q33" s="45">
        <f>SUM(Q34:Q34)</f>
        <v>12560</v>
      </c>
      <c r="R33" s="5" t="e">
        <f>#REF!/Q33*100</f>
        <v>#REF!</v>
      </c>
    </row>
    <row r="34" spans="1:18" ht="15.75" customHeight="1">
      <c r="A34" s="55" t="s">
        <v>84</v>
      </c>
      <c r="B34" s="51"/>
      <c r="C34" s="53">
        <v>3320</v>
      </c>
      <c r="D34" s="53"/>
      <c r="E34" s="53">
        <v>13350</v>
      </c>
      <c r="F34" s="52">
        <f t="shared" si="1"/>
        <v>18884.4</v>
      </c>
      <c r="G34" s="53">
        <f>4600+170+100-2190.6</f>
        <v>2679.4</v>
      </c>
      <c r="H34" s="53">
        <v>1557.2</v>
      </c>
      <c r="I34" s="53">
        <f>15244.9-597.1</f>
        <v>14647.8</v>
      </c>
      <c r="J34" s="53">
        <v>4580</v>
      </c>
      <c r="K34" s="53" t="e">
        <f>#REF!+#REF!+#REF!</f>
        <v>#REF!</v>
      </c>
      <c r="L34" s="51" t="s">
        <v>38</v>
      </c>
      <c r="M34" s="54">
        <v>5522.5</v>
      </c>
      <c r="N34" s="48">
        <f t="shared" si="2"/>
        <v>170.93379114727176</v>
      </c>
      <c r="O34" s="49" t="e">
        <f>#REF!/G34*100</f>
        <v>#REF!</v>
      </c>
      <c r="P34" s="56"/>
      <c r="Q34" s="53">
        <v>12560</v>
      </c>
      <c r="R34" s="5" t="e">
        <f>#REF!/Q34*100</f>
        <v>#REF!</v>
      </c>
    </row>
    <row r="35" spans="1:18" ht="28.5" customHeight="1">
      <c r="A35" s="43" t="s">
        <v>39</v>
      </c>
      <c r="B35" s="44" t="s">
        <v>40</v>
      </c>
      <c r="C35" s="45">
        <f aca="true" t="shared" si="6" ref="C35:K35">SUM(C36:C40)</f>
        <v>6751</v>
      </c>
      <c r="D35" s="45">
        <f t="shared" si="6"/>
        <v>0</v>
      </c>
      <c r="E35" s="45">
        <f t="shared" si="6"/>
        <v>8885.5</v>
      </c>
      <c r="F35" s="45">
        <f t="shared" si="6"/>
        <v>6745.900000000001</v>
      </c>
      <c r="G35" s="45">
        <f t="shared" si="6"/>
        <v>6745.900000000001</v>
      </c>
      <c r="H35" s="45">
        <f t="shared" si="6"/>
        <v>0</v>
      </c>
      <c r="I35" s="45">
        <f t="shared" si="6"/>
        <v>0</v>
      </c>
      <c r="J35" s="45">
        <f t="shared" si="6"/>
        <v>7395.5</v>
      </c>
      <c r="K35" s="45" t="e">
        <f t="shared" si="6"/>
        <v>#REF!</v>
      </c>
      <c r="L35" s="44"/>
      <c r="M35" s="49">
        <f>M36+M37+M38+M39+M40</f>
        <v>90556.5</v>
      </c>
      <c r="N35" s="48">
        <f t="shared" si="2"/>
        <v>109.62955276538342</v>
      </c>
      <c r="O35" s="49" t="e">
        <f>#REF!/G35*100</f>
        <v>#REF!</v>
      </c>
      <c r="P35" s="57" t="e">
        <f>#REF!/#REF!*100</f>
        <v>#REF!</v>
      </c>
      <c r="Q35" s="45">
        <f>SUM(Q36:Q40)</f>
        <v>5525.8</v>
      </c>
      <c r="R35" s="5" t="e">
        <f>#REF!/Q35*100</f>
        <v>#REF!</v>
      </c>
    </row>
    <row r="36" spans="1:18" ht="12.75" customHeight="1">
      <c r="A36" s="55" t="s">
        <v>83</v>
      </c>
      <c r="B36" s="51"/>
      <c r="C36" s="53">
        <v>4478</v>
      </c>
      <c r="D36" s="53"/>
      <c r="E36" s="53">
        <v>5358.2</v>
      </c>
      <c r="F36" s="52">
        <f t="shared" si="1"/>
        <v>3072.6</v>
      </c>
      <c r="G36" s="53">
        <v>3072.6</v>
      </c>
      <c r="H36" s="53"/>
      <c r="I36" s="53"/>
      <c r="J36" s="53">
        <f>3106.5</f>
        <v>3106.5</v>
      </c>
      <c r="K36" s="53" t="e">
        <f>#REF!+#REF!+#REF!</f>
        <v>#REF!</v>
      </c>
      <c r="L36" s="51" t="s">
        <v>41</v>
      </c>
      <c r="M36" s="54">
        <v>84625.3</v>
      </c>
      <c r="N36" s="48">
        <f t="shared" si="2"/>
        <v>101.10330013669207</v>
      </c>
      <c r="O36" s="49" t="e">
        <f>#REF!/G36*100</f>
        <v>#REF!</v>
      </c>
      <c r="P36" s="56"/>
      <c r="Q36" s="53">
        <v>3955.2</v>
      </c>
      <c r="R36" s="5" t="e">
        <f>#REF!/Q36*100</f>
        <v>#REF!</v>
      </c>
    </row>
    <row r="37" spans="1:18" ht="15" customHeight="1">
      <c r="A37" s="55" t="s">
        <v>82</v>
      </c>
      <c r="B37" s="51"/>
      <c r="C37" s="53"/>
      <c r="D37" s="53"/>
      <c r="E37" s="53"/>
      <c r="F37" s="52">
        <f t="shared" si="1"/>
        <v>536</v>
      </c>
      <c r="G37" s="53">
        <v>536</v>
      </c>
      <c r="H37" s="53"/>
      <c r="I37" s="53"/>
      <c r="J37" s="53">
        <v>1000</v>
      </c>
      <c r="K37" s="53" t="e">
        <f>#REF!+#REF!+#REF!</f>
        <v>#REF!</v>
      </c>
      <c r="L37" s="51" t="s">
        <v>58</v>
      </c>
      <c r="M37" s="66">
        <v>500</v>
      </c>
      <c r="N37" s="48">
        <f t="shared" si="2"/>
        <v>186.56716417910448</v>
      </c>
      <c r="O37" s="49"/>
      <c r="P37" s="56"/>
      <c r="Q37" s="53"/>
      <c r="R37" s="5"/>
    </row>
    <row r="38" spans="1:18" ht="13.5" customHeight="1">
      <c r="A38" s="55" t="s">
        <v>81</v>
      </c>
      <c r="B38" s="51"/>
      <c r="C38" s="53">
        <v>400</v>
      </c>
      <c r="D38" s="53"/>
      <c r="E38" s="53">
        <v>400</v>
      </c>
      <c r="F38" s="52">
        <f t="shared" si="1"/>
        <v>400</v>
      </c>
      <c r="G38" s="53">
        <v>400</v>
      </c>
      <c r="H38" s="53"/>
      <c r="I38" s="53"/>
      <c r="J38" s="53">
        <f>100+400</f>
        <v>500</v>
      </c>
      <c r="K38" s="53" t="e">
        <f>#REF!+#REF!+#REF!</f>
        <v>#REF!</v>
      </c>
      <c r="L38" s="51" t="s">
        <v>42</v>
      </c>
      <c r="M38" s="66">
        <v>600</v>
      </c>
      <c r="N38" s="48">
        <f t="shared" si="2"/>
        <v>125</v>
      </c>
      <c r="O38" s="49" t="e">
        <f>#REF!/G38*100</f>
        <v>#REF!</v>
      </c>
      <c r="P38" s="56"/>
      <c r="Q38" s="53">
        <v>275</v>
      </c>
      <c r="R38" s="5" t="e">
        <f>#REF!/Q38*100</f>
        <v>#REF!</v>
      </c>
    </row>
    <row r="39" spans="1:18" ht="15" customHeight="1">
      <c r="A39" s="55" t="s">
        <v>80</v>
      </c>
      <c r="B39" s="51"/>
      <c r="C39" s="53">
        <v>480</v>
      </c>
      <c r="D39" s="53"/>
      <c r="E39" s="53">
        <v>480</v>
      </c>
      <c r="F39" s="52">
        <f t="shared" si="1"/>
        <v>480</v>
      </c>
      <c r="G39" s="53">
        <v>480</v>
      </c>
      <c r="H39" s="53"/>
      <c r="I39" s="53"/>
      <c r="J39" s="53">
        <f>50+500</f>
        <v>550</v>
      </c>
      <c r="K39" s="53" t="e">
        <f>#REF!+#REF!+#REF!</f>
        <v>#REF!</v>
      </c>
      <c r="L39" s="51" t="s">
        <v>43</v>
      </c>
      <c r="M39" s="66">
        <v>350</v>
      </c>
      <c r="N39" s="48">
        <f t="shared" si="2"/>
        <v>114.58333333333333</v>
      </c>
      <c r="O39" s="49" t="e">
        <f>#REF!/G39*100</f>
        <v>#REF!</v>
      </c>
      <c r="P39" s="56"/>
      <c r="Q39" s="53">
        <v>313.3</v>
      </c>
      <c r="R39" s="5" t="e">
        <f>#REF!/Q39*100</f>
        <v>#REF!</v>
      </c>
    </row>
    <row r="40" spans="1:18" ht="29.25" customHeight="1">
      <c r="A40" s="55" t="s">
        <v>79</v>
      </c>
      <c r="B40" s="51"/>
      <c r="C40" s="53">
        <v>1393</v>
      </c>
      <c r="D40" s="53"/>
      <c r="E40" s="53">
        <v>2647.3</v>
      </c>
      <c r="F40" s="52">
        <f t="shared" si="1"/>
        <v>2257.3</v>
      </c>
      <c r="G40" s="53">
        <v>2257.3</v>
      </c>
      <c r="H40" s="53"/>
      <c r="I40" s="53"/>
      <c r="J40" s="53">
        <v>2239</v>
      </c>
      <c r="K40" s="53" t="e">
        <f>#REF!+#REF!+#REF!</f>
        <v>#REF!</v>
      </c>
      <c r="L40" s="51" t="s">
        <v>44</v>
      </c>
      <c r="M40" s="54">
        <v>4481.2</v>
      </c>
      <c r="N40" s="48">
        <f t="shared" si="2"/>
        <v>99.18929694768084</v>
      </c>
      <c r="O40" s="49" t="e">
        <f>#REF!/G40*100</f>
        <v>#REF!</v>
      </c>
      <c r="P40" s="56"/>
      <c r="Q40" s="53">
        <v>982.3</v>
      </c>
      <c r="R40" s="5" t="e">
        <f>#REF!/Q40*100</f>
        <v>#REF!</v>
      </c>
    </row>
    <row r="41" spans="1:18" ht="14.25" customHeight="1">
      <c r="A41" s="43" t="s">
        <v>59</v>
      </c>
      <c r="B41" s="44" t="s">
        <v>45</v>
      </c>
      <c r="C41" s="45">
        <f aca="true" t="shared" si="7" ref="C41:K41">SUM(C43:C43)</f>
        <v>1000</v>
      </c>
      <c r="D41" s="45">
        <f t="shared" si="7"/>
        <v>0</v>
      </c>
      <c r="E41" s="45">
        <f t="shared" si="7"/>
        <v>8000</v>
      </c>
      <c r="F41" s="45">
        <f t="shared" si="7"/>
        <v>4306</v>
      </c>
      <c r="G41" s="45">
        <f t="shared" si="7"/>
        <v>4146</v>
      </c>
      <c r="H41" s="45">
        <f t="shared" si="7"/>
        <v>0</v>
      </c>
      <c r="I41" s="45">
        <f t="shared" si="7"/>
        <v>160</v>
      </c>
      <c r="J41" s="45">
        <f t="shared" si="7"/>
        <v>13086</v>
      </c>
      <c r="K41" s="45" t="e">
        <f t="shared" si="7"/>
        <v>#REF!</v>
      </c>
      <c r="L41" s="44"/>
      <c r="M41" s="49">
        <f>M42+M43</f>
        <v>37271.4</v>
      </c>
      <c r="N41" s="48">
        <f aca="true" t="shared" si="8" ref="N41:N50">J41/G41*100</f>
        <v>315.62952243125903</v>
      </c>
      <c r="O41" s="49" t="e">
        <f>#REF!/G41*100</f>
        <v>#REF!</v>
      </c>
      <c r="P41" s="50" t="e">
        <f>#REF!/#REF!*100</f>
        <v>#REF!</v>
      </c>
      <c r="Q41" s="45">
        <f>SUM(Q43:Q43)</f>
        <v>1431.7</v>
      </c>
      <c r="R41" s="5" t="e">
        <f>#REF!/Q41*100</f>
        <v>#REF!</v>
      </c>
    </row>
    <row r="42" spans="1:18" ht="14.25" customHeight="1">
      <c r="A42" s="74" t="s">
        <v>77</v>
      </c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51" t="s">
        <v>68</v>
      </c>
      <c r="M42" s="66">
        <v>5000</v>
      </c>
      <c r="N42" s="48"/>
      <c r="O42" s="49"/>
      <c r="P42" s="50"/>
      <c r="Q42" s="45"/>
      <c r="R42" s="5"/>
    </row>
    <row r="43" spans="1:18" ht="15.75" customHeight="1">
      <c r="A43" s="55" t="s">
        <v>78</v>
      </c>
      <c r="B43" s="51"/>
      <c r="C43" s="53">
        <v>1000</v>
      </c>
      <c r="D43" s="53"/>
      <c r="E43" s="53">
        <v>8000</v>
      </c>
      <c r="F43" s="52">
        <f>G43+H43+I43</f>
        <v>4306</v>
      </c>
      <c r="G43" s="53">
        <f>3000+1146</f>
        <v>4146</v>
      </c>
      <c r="H43" s="53"/>
      <c r="I43" s="53">
        <v>160</v>
      </c>
      <c r="J43" s="53">
        <v>13086</v>
      </c>
      <c r="K43" s="53" t="e">
        <f>#REF!+#REF!+#REF!</f>
        <v>#REF!</v>
      </c>
      <c r="L43" s="51" t="s">
        <v>46</v>
      </c>
      <c r="M43" s="54">
        <v>32271.4</v>
      </c>
      <c r="N43" s="48">
        <f t="shared" si="8"/>
        <v>315.62952243125903</v>
      </c>
      <c r="O43" s="49" t="e">
        <f>#REF!/G43*100</f>
        <v>#REF!</v>
      </c>
      <c r="P43" s="56"/>
      <c r="Q43" s="53">
        <v>1431.7</v>
      </c>
      <c r="R43" s="5" t="e">
        <f>#REF!/Q43*100</f>
        <v>#REF!</v>
      </c>
    </row>
    <row r="44" spans="1:18" ht="15.75" customHeight="1">
      <c r="A44" s="43" t="s">
        <v>47</v>
      </c>
      <c r="B44" s="44">
        <v>1000</v>
      </c>
      <c r="C44" s="45">
        <f aca="true" t="shared" si="9" ref="C44:K44">SUM(C46:C46)</f>
        <v>0</v>
      </c>
      <c r="D44" s="45">
        <f t="shared" si="9"/>
        <v>4551</v>
      </c>
      <c r="E44" s="45">
        <f t="shared" si="9"/>
        <v>440317.1</v>
      </c>
      <c r="F44" s="45">
        <f t="shared" si="9"/>
        <v>470761.9</v>
      </c>
      <c r="G44" s="45">
        <f t="shared" si="9"/>
        <v>5401.5</v>
      </c>
      <c r="H44" s="45">
        <f t="shared" si="9"/>
        <v>465073.5</v>
      </c>
      <c r="I44" s="45">
        <f t="shared" si="9"/>
        <v>286.9</v>
      </c>
      <c r="J44" s="45">
        <f t="shared" si="9"/>
        <v>7576</v>
      </c>
      <c r="K44" s="45" t="e">
        <f t="shared" si="9"/>
        <v>#REF!</v>
      </c>
      <c r="L44" s="44"/>
      <c r="M44" s="49">
        <f>M45+M46+M47</f>
        <v>17076</v>
      </c>
      <c r="N44" s="48">
        <f t="shared" si="8"/>
        <v>140.25733592520595</v>
      </c>
      <c r="O44" s="49" t="e">
        <f>#REF!/G44*100</f>
        <v>#REF!</v>
      </c>
      <c r="P44" s="50" t="e">
        <f>#REF!/#REF!*100</f>
        <v>#REF!</v>
      </c>
      <c r="Q44" s="45">
        <f>SUM(Q46:Q46)</f>
        <v>175451.2</v>
      </c>
      <c r="R44" s="5" t="e">
        <f>#REF!/Q44*100</f>
        <v>#REF!</v>
      </c>
    </row>
    <row r="45" spans="1:18" ht="13.5" customHeight="1">
      <c r="A45" s="74" t="s">
        <v>74</v>
      </c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51" t="s">
        <v>73</v>
      </c>
      <c r="M45" s="66">
        <v>300</v>
      </c>
      <c r="N45" s="48"/>
      <c r="O45" s="49"/>
      <c r="P45" s="50"/>
      <c r="Q45" s="45"/>
      <c r="R45" s="5"/>
    </row>
    <row r="46" spans="1:18" ht="15" customHeight="1">
      <c r="A46" s="58" t="s">
        <v>75</v>
      </c>
      <c r="B46" s="59"/>
      <c r="C46" s="53">
        <v>0</v>
      </c>
      <c r="D46" s="53">
        <v>4551</v>
      </c>
      <c r="E46" s="53">
        <v>440317.1</v>
      </c>
      <c r="F46" s="52">
        <f>G46+H46+I46</f>
        <v>470761.9</v>
      </c>
      <c r="G46" s="53">
        <f>4513.5+888</f>
        <v>5401.5</v>
      </c>
      <c r="H46" s="53">
        <f>460339.5+4734</f>
        <v>465073.5</v>
      </c>
      <c r="I46" s="53">
        <v>286.9</v>
      </c>
      <c r="J46" s="53">
        <f>2000+500+5076</f>
        <v>7576</v>
      </c>
      <c r="K46" s="53" t="e">
        <f>#REF!+#REF!+#REF!</f>
        <v>#REF!</v>
      </c>
      <c r="L46" s="59">
        <v>1003</v>
      </c>
      <c r="M46" s="66">
        <v>15936</v>
      </c>
      <c r="N46" s="48">
        <f t="shared" si="8"/>
        <v>140.25733592520595</v>
      </c>
      <c r="O46" s="49" t="e">
        <f>#REF!/G46*100</f>
        <v>#REF!</v>
      </c>
      <c r="P46" s="56"/>
      <c r="Q46" s="53">
        <v>175451.2</v>
      </c>
      <c r="R46" s="5" t="e">
        <f>#REF!/Q46*100</f>
        <v>#REF!</v>
      </c>
    </row>
    <row r="47" spans="1:18" ht="16.5" customHeight="1">
      <c r="A47" s="69" t="s">
        <v>67</v>
      </c>
      <c r="B47" s="70"/>
      <c r="C47" s="71"/>
      <c r="D47" s="71"/>
      <c r="E47" s="71"/>
      <c r="F47" s="72"/>
      <c r="G47" s="71"/>
      <c r="H47" s="71"/>
      <c r="I47" s="71"/>
      <c r="J47" s="71"/>
      <c r="K47" s="71"/>
      <c r="L47" s="70">
        <v>1006</v>
      </c>
      <c r="M47" s="73">
        <v>840</v>
      </c>
      <c r="N47" s="48"/>
      <c r="O47" s="49"/>
      <c r="P47" s="56"/>
      <c r="Q47" s="53"/>
      <c r="R47" s="5"/>
    </row>
    <row r="48" spans="1:18" ht="16.5" customHeight="1">
      <c r="A48" s="43" t="s">
        <v>69</v>
      </c>
      <c r="B48" s="44" t="s">
        <v>70</v>
      </c>
      <c r="C48" s="71"/>
      <c r="D48" s="71"/>
      <c r="E48" s="71"/>
      <c r="F48" s="72"/>
      <c r="G48" s="71"/>
      <c r="H48" s="71"/>
      <c r="I48" s="71"/>
      <c r="J48" s="71"/>
      <c r="K48" s="71"/>
      <c r="L48" s="70"/>
      <c r="M48" s="76">
        <f>M49</f>
        <v>200</v>
      </c>
      <c r="N48" s="48"/>
      <c r="O48" s="49"/>
      <c r="P48" s="56"/>
      <c r="Q48" s="53"/>
      <c r="R48" s="5"/>
    </row>
    <row r="49" spans="1:18" ht="14.25" customHeight="1">
      <c r="A49" s="69" t="s">
        <v>76</v>
      </c>
      <c r="B49" s="70"/>
      <c r="C49" s="71"/>
      <c r="D49" s="71"/>
      <c r="E49" s="71"/>
      <c r="F49" s="72"/>
      <c r="G49" s="71"/>
      <c r="H49" s="71"/>
      <c r="I49" s="71"/>
      <c r="J49" s="71"/>
      <c r="K49" s="71"/>
      <c r="L49" s="59">
        <v>1104</v>
      </c>
      <c r="M49" s="73">
        <v>200</v>
      </c>
      <c r="N49" s="48"/>
      <c r="O49" s="49"/>
      <c r="P49" s="56"/>
      <c r="Q49" s="53"/>
      <c r="R49" s="5"/>
    </row>
    <row r="50" spans="1:18" ht="18.75" customHeight="1" thickBot="1">
      <c r="A50" s="60" t="s">
        <v>48</v>
      </c>
      <c r="B50" s="61"/>
      <c r="C50" s="62" t="e">
        <f>SUM(C15+C22+C25+C29+C33+C35+C41+C44+#REF!)</f>
        <v>#REF!</v>
      </c>
      <c r="D50" s="62" t="e">
        <f>SUM(D15+D22+D25+D29+D33+D35+D41+D44+#REF!)</f>
        <v>#REF!</v>
      </c>
      <c r="E50" s="63" t="e">
        <f>SUM(E15+E22+E25+E29+#REF!+E33+E35+E41+E44+#REF!)</f>
        <v>#REF!</v>
      </c>
      <c r="F50" s="63" t="e">
        <f>SUM(F15+F22+F25+F29+#REF!+F33+F35+F41+F44+#REF!)</f>
        <v>#REF!</v>
      </c>
      <c r="G50" s="63" t="e">
        <f>SUM(G15+G22+G25+G29+#REF!+G33+G35+G41+G44+#REF!)</f>
        <v>#REF!</v>
      </c>
      <c r="H50" s="63" t="e">
        <f>SUM(H15+H22+H25+H29+#REF!+H33+H35+H41+H44+#REF!)</f>
        <v>#REF!</v>
      </c>
      <c r="I50" s="63" t="e">
        <f>SUM(I15+I22+I25+I29+#REF!+I33+I35+I41+I44+#REF!)</f>
        <v>#REF!</v>
      </c>
      <c r="J50" s="63" t="e">
        <f>SUM(J15+J22+J25+J29+#REF!+J33+J35+J41+J44+#REF!)</f>
        <v>#REF!</v>
      </c>
      <c r="K50" s="63" t="e">
        <f>SUM(K15+K22+K25+K29+#REF!+K33+K35+K41+K44+#REF!)</f>
        <v>#REF!</v>
      </c>
      <c r="L50" s="61"/>
      <c r="M50" s="64">
        <f>M15+M22+M25+M29+M33+M35+M41+M44+M48</f>
        <v>540641</v>
      </c>
      <c r="N50" s="48" t="e">
        <f t="shared" si="8"/>
        <v>#REF!</v>
      </c>
      <c r="O50" s="49" t="e">
        <f>#REF!/G50*100</f>
        <v>#REF!</v>
      </c>
      <c r="P50" s="65" t="e">
        <f>SUM(P15:P46)</f>
        <v>#REF!</v>
      </c>
      <c r="Q50" s="46" t="e">
        <f>SUM(Q15+Q22+Q25+Q29+#REF!+Q33+Q35+Q41+Q44+#REF!)</f>
        <v>#REF!</v>
      </c>
      <c r="R50" s="5" t="e">
        <f>#REF!/Q50*100</f>
        <v>#REF!</v>
      </c>
    </row>
    <row r="51" spans="1:18" ht="13.5" customHeight="1" hidden="1">
      <c r="A51" s="30" t="s">
        <v>49</v>
      </c>
      <c r="B51" s="31"/>
      <c r="C51" s="32"/>
      <c r="D51" s="32"/>
      <c r="E51" s="33">
        <v>0</v>
      </c>
      <c r="F51" s="34">
        <f>-43123.7-16350</f>
        <v>-59473.7</v>
      </c>
      <c r="G51" s="32"/>
      <c r="H51" s="32"/>
      <c r="I51" s="32"/>
      <c r="J51" s="33">
        <v>0</v>
      </c>
      <c r="K51" s="35">
        <v>0</v>
      </c>
      <c r="L51" s="31"/>
      <c r="M51" s="36">
        <v>63802.8</v>
      </c>
      <c r="N51" s="6"/>
      <c r="O51" s="7"/>
      <c r="P51" s="8"/>
      <c r="Q51" s="9">
        <v>76369.2</v>
      </c>
      <c r="R51" s="10"/>
    </row>
    <row r="52" spans="1:17" s="19" customFormat="1" ht="12.75" customHeight="1" hidden="1">
      <c r="A52" s="11" t="s">
        <v>50</v>
      </c>
      <c r="B52" s="12"/>
      <c r="C52" s="13"/>
      <c r="D52" s="13"/>
      <c r="E52" s="13"/>
      <c r="F52" s="13"/>
      <c r="G52" s="13"/>
      <c r="H52" s="13"/>
      <c r="I52" s="13"/>
      <c r="J52" s="14"/>
      <c r="K52" s="13"/>
      <c r="L52" s="12"/>
      <c r="M52" s="15" t="e">
        <f>#REF!+#REF!+#REF!</f>
        <v>#REF!</v>
      </c>
      <c r="N52" s="14"/>
      <c r="O52" s="16"/>
      <c r="P52" s="17"/>
      <c r="Q52" s="18"/>
    </row>
    <row r="53" ht="15" customHeight="1"/>
    <row r="54" spans="1:12" ht="12.75" customHeight="1">
      <c r="A54" s="22"/>
      <c r="B54" s="23"/>
      <c r="C54" s="2"/>
      <c r="D54" s="2"/>
      <c r="E54" s="2"/>
      <c r="F54" t="s">
        <v>51</v>
      </c>
      <c r="G54">
        <f>728.2</f>
        <v>728.2</v>
      </c>
      <c r="J54" s="20"/>
      <c r="L54" s="23"/>
    </row>
    <row r="55" spans="1:12" ht="15" customHeight="1">
      <c r="A55" s="25"/>
      <c r="B55" s="23"/>
      <c r="C55" s="2"/>
      <c r="D55" s="2"/>
      <c r="E55" s="2"/>
      <c r="F55" t="s">
        <v>52</v>
      </c>
      <c r="G55" s="26">
        <f>2132.8</f>
        <v>2132.8</v>
      </c>
      <c r="L55" s="23"/>
    </row>
    <row r="56" spans="1:12" ht="15" customHeight="1">
      <c r="A56" s="25"/>
      <c r="B56" s="23"/>
      <c r="C56" s="2"/>
      <c r="D56" s="2"/>
      <c r="E56" s="2"/>
      <c r="F56" t="s">
        <v>53</v>
      </c>
      <c r="G56" s="26">
        <v>99705</v>
      </c>
      <c r="L56" s="23"/>
    </row>
    <row r="57" spans="1:12" ht="15" customHeight="1">
      <c r="A57" s="29"/>
      <c r="B57" s="23"/>
      <c r="C57" s="2"/>
      <c r="D57" s="2"/>
      <c r="E57" s="2"/>
      <c r="F57" t="s">
        <v>54</v>
      </c>
      <c r="G57" s="26">
        <v>19806.2</v>
      </c>
      <c r="J57" s="20"/>
      <c r="L57" s="23"/>
    </row>
    <row r="58" spans="1:12" ht="15" customHeight="1">
      <c r="A58" s="27"/>
      <c r="B58" s="23"/>
      <c r="C58" s="2"/>
      <c r="D58" s="2"/>
      <c r="E58" s="2"/>
      <c r="G58" s="24" t="e">
        <f>G50+G54+G55+G56+G57</f>
        <v>#REF!</v>
      </c>
      <c r="L58" s="23"/>
    </row>
    <row r="59" spans="1:12" ht="12.75" customHeight="1">
      <c r="A59" s="28"/>
      <c r="B59" s="23"/>
      <c r="C59" s="2"/>
      <c r="D59" s="2"/>
      <c r="E59" s="2"/>
      <c r="L59" s="23"/>
    </row>
    <row r="60" spans="1:12" ht="12.75" customHeight="1">
      <c r="A60" s="28"/>
      <c r="B60" s="23"/>
      <c r="C60" s="2"/>
      <c r="D60" s="2"/>
      <c r="E60" s="2"/>
      <c r="L60" s="23"/>
    </row>
    <row r="61" spans="2:12" ht="12.75">
      <c r="B61" s="23"/>
      <c r="C61" s="2"/>
      <c r="D61" s="2"/>
      <c r="E61" s="2"/>
      <c r="L61" s="23"/>
    </row>
    <row r="62" spans="1:12" ht="13.5">
      <c r="A62" s="28"/>
      <c r="B62" s="23"/>
      <c r="C62" s="2"/>
      <c r="D62" s="2"/>
      <c r="E62" s="2"/>
      <c r="L62" s="23"/>
    </row>
    <row r="63" spans="1:12" ht="13.5">
      <c r="A63" s="27"/>
      <c r="B63" s="23"/>
      <c r="C63" s="2"/>
      <c r="D63" s="2"/>
      <c r="E63" s="2"/>
      <c r="L63" s="23"/>
    </row>
    <row r="64" spans="1:12" ht="13.5">
      <c r="A64" s="28"/>
      <c r="B64" s="23"/>
      <c r="C64" s="2"/>
      <c r="D64" s="2"/>
      <c r="E64" s="2"/>
      <c r="L64" s="23"/>
    </row>
    <row r="65" spans="1:12" ht="13.5">
      <c r="A65" s="28"/>
      <c r="B65" s="23"/>
      <c r="C65" s="2"/>
      <c r="D65" s="2"/>
      <c r="E65" s="2"/>
      <c r="L65" s="23"/>
    </row>
    <row r="66" spans="1:12" ht="12.75">
      <c r="A66" s="2"/>
      <c r="B66" s="23"/>
      <c r="C66" s="2"/>
      <c r="D66" s="2"/>
      <c r="E66" s="2"/>
      <c r="L66" s="23"/>
    </row>
    <row r="67" spans="1:12" ht="13.5">
      <c r="A67" s="28"/>
      <c r="B67" s="23"/>
      <c r="C67" s="2"/>
      <c r="D67" s="2"/>
      <c r="E67" s="2"/>
      <c r="L67" s="23"/>
    </row>
    <row r="68" spans="1:12" ht="12.75">
      <c r="A68" s="2"/>
      <c r="B68" s="23"/>
      <c r="C68" s="2"/>
      <c r="D68" s="2"/>
      <c r="E68" s="2"/>
      <c r="L68" s="23"/>
    </row>
    <row r="69" spans="1:12" ht="12.75">
      <c r="A69" s="2"/>
      <c r="B69" s="23"/>
      <c r="C69" s="2"/>
      <c r="D69" s="2"/>
      <c r="E69" s="2"/>
      <c r="L69" s="23"/>
    </row>
    <row r="70" spans="1:12" ht="12.75">
      <c r="A70" s="2"/>
      <c r="B70" s="23"/>
      <c r="C70" s="2"/>
      <c r="D70" s="2"/>
      <c r="E70" s="2"/>
      <c r="L70" s="23"/>
    </row>
    <row r="71" spans="1:12" ht="12.75">
      <c r="A71" s="2"/>
      <c r="B71" s="23"/>
      <c r="C71" s="2"/>
      <c r="D71" s="2"/>
      <c r="E71" s="2"/>
      <c r="L71" s="23"/>
    </row>
    <row r="72" spans="1:12" ht="12.75">
      <c r="A72" s="2"/>
      <c r="B72" s="23"/>
      <c r="C72" s="2"/>
      <c r="D72" s="2"/>
      <c r="E72" s="2"/>
      <c r="L72" s="23"/>
    </row>
    <row r="73" spans="1:12" ht="12.75">
      <c r="A73" s="2"/>
      <c r="B73" s="23"/>
      <c r="C73" s="2"/>
      <c r="D73" s="2"/>
      <c r="E73" s="2"/>
      <c r="L73" s="23"/>
    </row>
    <row r="74" spans="1:12" ht="12.75">
      <c r="A74" s="2"/>
      <c r="B74" s="23"/>
      <c r="C74" s="2"/>
      <c r="D74" s="2"/>
      <c r="E74" s="2"/>
      <c r="L74" s="23"/>
    </row>
    <row r="75" spans="1:12" ht="12.75">
      <c r="A75" s="2"/>
      <c r="B75" s="23"/>
      <c r="C75" s="2"/>
      <c r="D75" s="2"/>
      <c r="E75" s="2"/>
      <c r="L75" s="23"/>
    </row>
    <row r="76" spans="1:12" ht="12.75">
      <c r="A76" s="2"/>
      <c r="B76" s="23"/>
      <c r="C76" s="2"/>
      <c r="D76" s="2"/>
      <c r="E76" s="2"/>
      <c r="L76" s="23"/>
    </row>
    <row r="77" spans="1:12" ht="12.75">
      <c r="A77" s="2"/>
      <c r="B77" s="23"/>
      <c r="C77" s="2"/>
      <c r="D77" s="2"/>
      <c r="E77" s="2"/>
      <c r="L77" s="23"/>
    </row>
    <row r="78" spans="1:12" ht="12.75">
      <c r="A78" s="2"/>
      <c r="B78" s="23"/>
      <c r="C78" s="2"/>
      <c r="D78" s="2"/>
      <c r="E78" s="2"/>
      <c r="L78" s="23"/>
    </row>
    <row r="79" spans="1:12" ht="12.75">
      <c r="A79" s="2"/>
      <c r="B79" s="23"/>
      <c r="C79" s="2"/>
      <c r="D79" s="2"/>
      <c r="E79" s="2"/>
      <c r="L79" s="23"/>
    </row>
    <row r="80" spans="1:12" ht="12.75">
      <c r="A80" s="2"/>
      <c r="B80" s="23"/>
      <c r="C80" s="2"/>
      <c r="D80" s="2"/>
      <c r="E80" s="2"/>
      <c r="L80" s="23"/>
    </row>
    <row r="81" spans="1:12" ht="12.75">
      <c r="A81" s="2"/>
      <c r="B81" s="23"/>
      <c r="C81" s="2"/>
      <c r="D81" s="2"/>
      <c r="E81" s="2"/>
      <c r="L81" s="23"/>
    </row>
    <row r="82" spans="1:12" ht="12.75">
      <c r="A82" s="2"/>
      <c r="B82" s="23"/>
      <c r="C82" s="2"/>
      <c r="D82" s="2"/>
      <c r="E82" s="2"/>
      <c r="L82" s="23"/>
    </row>
    <row r="83" spans="1:12" ht="12.75">
      <c r="A83" s="2"/>
      <c r="B83" s="23"/>
      <c r="C83" s="2"/>
      <c r="D83" s="2"/>
      <c r="E83" s="2"/>
      <c r="L83" s="23"/>
    </row>
    <row r="84" spans="1:12" ht="12.75">
      <c r="A84" s="2"/>
      <c r="B84" s="23"/>
      <c r="C84" s="2"/>
      <c r="D84" s="2"/>
      <c r="E84" s="2"/>
      <c r="L84" s="23"/>
    </row>
    <row r="85" spans="1:12" ht="12.75">
      <c r="A85" s="2"/>
      <c r="B85" s="23"/>
      <c r="C85" s="2"/>
      <c r="D85" s="2"/>
      <c r="E85" s="2"/>
      <c r="L85" s="23"/>
    </row>
    <row r="86" spans="1:12" ht="12.75">
      <c r="A86" s="2"/>
      <c r="B86" s="23"/>
      <c r="C86" s="2"/>
      <c r="D86" s="2"/>
      <c r="E86" s="2"/>
      <c r="L86" s="23"/>
    </row>
    <row r="87" spans="1:12" ht="12.75">
      <c r="A87" s="2"/>
      <c r="B87" s="23"/>
      <c r="C87" s="2"/>
      <c r="D87" s="2"/>
      <c r="E87" s="2"/>
      <c r="L87" s="23"/>
    </row>
    <row r="88" spans="1:12" ht="12.75">
      <c r="A88" s="2"/>
      <c r="B88" s="23"/>
      <c r="C88" s="2"/>
      <c r="D88" s="2"/>
      <c r="E88" s="2"/>
      <c r="L88" s="23"/>
    </row>
    <row r="89" spans="1:12" ht="12.75">
      <c r="A89" s="2"/>
      <c r="B89" s="23"/>
      <c r="C89" s="2"/>
      <c r="D89" s="2"/>
      <c r="E89" s="2"/>
      <c r="L89" s="23"/>
    </row>
    <row r="90" spans="1:12" ht="12.75">
      <c r="A90" s="2"/>
      <c r="B90" s="23"/>
      <c r="C90" s="2"/>
      <c r="D90" s="2"/>
      <c r="E90" s="2"/>
      <c r="L90" s="23"/>
    </row>
    <row r="91" spans="1:12" ht="12.75">
      <c r="A91" s="2"/>
      <c r="B91" s="23"/>
      <c r="C91" s="2"/>
      <c r="D91" s="2"/>
      <c r="E91" s="2"/>
      <c r="L91" s="23"/>
    </row>
    <row r="92" spans="1:12" ht="12.75">
      <c r="A92" s="2"/>
      <c r="B92" s="23"/>
      <c r="C92" s="2"/>
      <c r="D92" s="2"/>
      <c r="E92" s="2"/>
      <c r="L92" s="23"/>
    </row>
    <row r="93" spans="1:12" ht="12.75">
      <c r="A93" s="2"/>
      <c r="B93" s="23"/>
      <c r="C93" s="2"/>
      <c r="D93" s="2"/>
      <c r="E93" s="2"/>
      <c r="L93" s="23"/>
    </row>
    <row r="94" spans="1:12" ht="12.75">
      <c r="A94" s="2"/>
      <c r="B94" s="23"/>
      <c r="C94" s="2"/>
      <c r="D94" s="2"/>
      <c r="E94" s="2"/>
      <c r="L94" s="23"/>
    </row>
    <row r="95" spans="1:12" ht="12.75">
      <c r="A95" s="2"/>
      <c r="B95" s="23"/>
      <c r="C95" s="2"/>
      <c r="D95" s="2"/>
      <c r="E95" s="2"/>
      <c r="L95" s="23"/>
    </row>
    <row r="96" spans="1:12" ht="12.75">
      <c r="A96" s="2"/>
      <c r="B96" s="23"/>
      <c r="C96" s="2"/>
      <c r="D96" s="2"/>
      <c r="E96" s="2"/>
      <c r="L96" s="23"/>
    </row>
    <row r="97" spans="1:12" ht="12.75">
      <c r="A97" s="2"/>
      <c r="B97" s="23"/>
      <c r="C97" s="2"/>
      <c r="D97" s="2"/>
      <c r="E97" s="2"/>
      <c r="L97" s="23"/>
    </row>
    <row r="98" spans="1:12" ht="12.75">
      <c r="A98" s="2"/>
      <c r="B98" s="23"/>
      <c r="C98" s="2"/>
      <c r="D98" s="2"/>
      <c r="E98" s="2"/>
      <c r="L98" s="23"/>
    </row>
    <row r="99" spans="1:12" ht="12.75">
      <c r="A99" s="2"/>
      <c r="B99" s="23"/>
      <c r="C99" s="2"/>
      <c r="D99" s="2"/>
      <c r="E99" s="2"/>
      <c r="L99" s="23"/>
    </row>
    <row r="100" spans="1:12" ht="12.75">
      <c r="A100" s="2"/>
      <c r="B100" s="23"/>
      <c r="C100" s="2"/>
      <c r="D100" s="2"/>
      <c r="E100" s="2"/>
      <c r="L100" s="23"/>
    </row>
    <row r="101" spans="1:12" ht="12.75">
      <c r="A101" s="2"/>
      <c r="B101" s="23"/>
      <c r="C101" s="2"/>
      <c r="D101" s="2"/>
      <c r="E101" s="2"/>
      <c r="L101" s="23"/>
    </row>
    <row r="102" spans="1:12" ht="12.75">
      <c r="A102" s="2"/>
      <c r="B102" s="23"/>
      <c r="C102" s="2"/>
      <c r="D102" s="2"/>
      <c r="E102" s="2"/>
      <c r="L102" s="23"/>
    </row>
    <row r="103" spans="1:12" ht="12.75">
      <c r="A103" s="2"/>
      <c r="B103" s="23"/>
      <c r="C103" s="2"/>
      <c r="D103" s="2"/>
      <c r="E103" s="2"/>
      <c r="L103" s="23"/>
    </row>
    <row r="104" spans="1:12" ht="12.75">
      <c r="A104" s="2"/>
      <c r="B104" s="23"/>
      <c r="C104" s="2"/>
      <c r="D104" s="2"/>
      <c r="E104" s="2"/>
      <c r="L104" s="23"/>
    </row>
    <row r="105" spans="1:12" ht="12.75">
      <c r="A105" s="2"/>
      <c r="B105" s="23"/>
      <c r="C105" s="2"/>
      <c r="D105" s="2"/>
      <c r="E105" s="2"/>
      <c r="L105" s="23"/>
    </row>
    <row r="106" spans="1:12" ht="12.75">
      <c r="A106" s="2"/>
      <c r="B106" s="23"/>
      <c r="C106" s="2"/>
      <c r="D106" s="2"/>
      <c r="E106" s="2"/>
      <c r="L106" s="23"/>
    </row>
    <row r="107" spans="1:12" ht="12.75">
      <c r="A107" s="2"/>
      <c r="B107" s="23"/>
      <c r="C107" s="2"/>
      <c r="D107" s="2"/>
      <c r="E107" s="2"/>
      <c r="L107" s="23"/>
    </row>
    <row r="108" spans="1:12" ht="12.75">
      <c r="A108" s="2"/>
      <c r="B108" s="23"/>
      <c r="C108" s="2"/>
      <c r="D108" s="2"/>
      <c r="E108" s="2"/>
      <c r="L108" s="23"/>
    </row>
    <row r="109" spans="1:12" ht="12.75">
      <c r="A109" s="2"/>
      <c r="B109" s="23"/>
      <c r="C109" s="2"/>
      <c r="D109" s="2"/>
      <c r="E109" s="2"/>
      <c r="L109" s="23"/>
    </row>
    <row r="110" spans="1:12" ht="12.75">
      <c r="A110" s="2"/>
      <c r="B110" s="23"/>
      <c r="C110" s="2"/>
      <c r="D110" s="2"/>
      <c r="E110" s="2"/>
      <c r="L110" s="23"/>
    </row>
    <row r="111" spans="1:12" ht="12.75">
      <c r="A111" s="2"/>
      <c r="B111" s="23"/>
      <c r="C111" s="2"/>
      <c r="D111" s="2"/>
      <c r="E111" s="2"/>
      <c r="L111" s="23"/>
    </row>
    <row r="112" spans="1:12" ht="12.75">
      <c r="A112" s="2"/>
      <c r="B112" s="23"/>
      <c r="C112" s="2"/>
      <c r="D112" s="2"/>
      <c r="E112" s="2"/>
      <c r="L112" s="23"/>
    </row>
    <row r="113" spans="1:12" ht="12.75">
      <c r="A113" s="2"/>
      <c r="B113" s="23"/>
      <c r="C113" s="2"/>
      <c r="D113" s="2"/>
      <c r="E113" s="2"/>
      <c r="L113" s="23"/>
    </row>
    <row r="114" spans="1:12" ht="12.75">
      <c r="A114" s="2"/>
      <c r="B114" s="23"/>
      <c r="C114" s="2"/>
      <c r="D114" s="2"/>
      <c r="E114" s="2"/>
      <c r="L114" s="23"/>
    </row>
    <row r="115" spans="1:12" ht="12.75">
      <c r="A115" s="2"/>
      <c r="B115" s="23"/>
      <c r="C115" s="2"/>
      <c r="D115" s="2"/>
      <c r="E115" s="2"/>
      <c r="L115" s="23"/>
    </row>
    <row r="116" spans="1:12" ht="12.75">
      <c r="A116" s="2"/>
      <c r="B116" s="23"/>
      <c r="C116" s="2"/>
      <c r="D116" s="2"/>
      <c r="E116" s="2"/>
      <c r="L116" s="23"/>
    </row>
    <row r="117" spans="1:12" ht="12.75">
      <c r="A117" s="2"/>
      <c r="B117" s="23"/>
      <c r="C117" s="2"/>
      <c r="D117" s="2"/>
      <c r="E117" s="2"/>
      <c r="L117" s="23"/>
    </row>
    <row r="118" spans="1:12" ht="12.75">
      <c r="A118" s="2"/>
      <c r="B118" s="23"/>
      <c r="C118" s="2"/>
      <c r="D118" s="2"/>
      <c r="E118" s="2"/>
      <c r="L118" s="23"/>
    </row>
    <row r="119" spans="1:12" ht="12.75">
      <c r="A119" s="2"/>
      <c r="B119" s="23"/>
      <c r="C119" s="2"/>
      <c r="D119" s="2"/>
      <c r="E119" s="2"/>
      <c r="L119" s="23"/>
    </row>
    <row r="120" spans="1:12" ht="12.75">
      <c r="A120" s="2"/>
      <c r="B120" s="23"/>
      <c r="C120" s="2"/>
      <c r="D120" s="2"/>
      <c r="E120" s="2"/>
      <c r="L120" s="23"/>
    </row>
    <row r="121" spans="1:12" ht="12.75">
      <c r="A121" s="2"/>
      <c r="B121" s="23"/>
      <c r="C121" s="2"/>
      <c r="D121" s="2"/>
      <c r="E121" s="2"/>
      <c r="L121" s="23"/>
    </row>
    <row r="122" spans="1:12" ht="12.75">
      <c r="A122" s="2"/>
      <c r="B122" s="23"/>
      <c r="C122" s="2"/>
      <c r="D122" s="2"/>
      <c r="E122" s="2"/>
      <c r="L122" s="23"/>
    </row>
    <row r="123" spans="1:12" ht="12.75">
      <c r="A123" s="2"/>
      <c r="B123" s="23"/>
      <c r="C123" s="2"/>
      <c r="D123" s="2"/>
      <c r="E123" s="2"/>
      <c r="L123" s="23"/>
    </row>
    <row r="124" spans="1:12" ht="12.75">
      <c r="A124" s="2"/>
      <c r="B124" s="23"/>
      <c r="C124" s="2"/>
      <c r="D124" s="2"/>
      <c r="E124" s="2"/>
      <c r="L124" s="23"/>
    </row>
    <row r="125" spans="1:12" ht="12.75">
      <c r="A125" s="2"/>
      <c r="B125" s="23"/>
      <c r="C125" s="2"/>
      <c r="D125" s="2"/>
      <c r="E125" s="2"/>
      <c r="L125" s="23"/>
    </row>
    <row r="126" spans="1:12" ht="12.75">
      <c r="A126" s="2"/>
      <c r="B126" s="23"/>
      <c r="C126" s="2"/>
      <c r="D126" s="2"/>
      <c r="E126" s="2"/>
      <c r="L126" s="23"/>
    </row>
    <row r="127" spans="1:12" ht="12.75">
      <c r="A127" s="2"/>
      <c r="B127" s="23"/>
      <c r="C127" s="2"/>
      <c r="D127" s="2"/>
      <c r="E127" s="2"/>
      <c r="L127" s="23"/>
    </row>
    <row r="128" spans="1:12" ht="12.75">
      <c r="A128" s="2"/>
      <c r="B128" s="23"/>
      <c r="C128" s="2"/>
      <c r="D128" s="2"/>
      <c r="E128" s="2"/>
      <c r="L128" s="23"/>
    </row>
    <row r="129" spans="1:12" ht="12.75">
      <c r="A129" s="2"/>
      <c r="B129" s="23"/>
      <c r="C129" s="2"/>
      <c r="D129" s="2"/>
      <c r="E129" s="2"/>
      <c r="L129" s="23"/>
    </row>
    <row r="130" spans="1:12" ht="12.75">
      <c r="A130" s="2"/>
      <c r="B130" s="23"/>
      <c r="C130" s="2"/>
      <c r="D130" s="2"/>
      <c r="E130" s="2"/>
      <c r="L130" s="23"/>
    </row>
    <row r="131" spans="1:12" ht="12.75">
      <c r="A131" s="2"/>
      <c r="B131" s="23"/>
      <c r="C131" s="2"/>
      <c r="D131" s="2"/>
      <c r="E131" s="2"/>
      <c r="L131" s="23"/>
    </row>
    <row r="132" spans="1:12" ht="12.75">
      <c r="A132" s="2"/>
      <c r="B132" s="23"/>
      <c r="C132" s="2"/>
      <c r="D132" s="2"/>
      <c r="E132" s="2"/>
      <c r="L132" s="23"/>
    </row>
    <row r="133" spans="1:12" ht="12.75">
      <c r="A133" s="2"/>
      <c r="B133" s="23"/>
      <c r="C133" s="2"/>
      <c r="D133" s="2"/>
      <c r="E133" s="2"/>
      <c r="L133" s="23"/>
    </row>
    <row r="134" spans="1:12" ht="12.75">
      <c r="A134" s="2"/>
      <c r="B134" s="23"/>
      <c r="C134" s="2"/>
      <c r="D134" s="2"/>
      <c r="E134" s="2"/>
      <c r="L134" s="23"/>
    </row>
  </sheetData>
  <mergeCells count="25">
    <mergeCell ref="B1:M1"/>
    <mergeCell ref="B2:M2"/>
    <mergeCell ref="B3:M3"/>
    <mergeCell ref="B4:M4"/>
    <mergeCell ref="B5:M5"/>
    <mergeCell ref="B6:M6"/>
    <mergeCell ref="A9:Q9"/>
    <mergeCell ref="A10:Q10"/>
    <mergeCell ref="J11:J13"/>
    <mergeCell ref="K11:K13"/>
    <mergeCell ref="P11:P13"/>
    <mergeCell ref="A11:A14"/>
    <mergeCell ref="B11:B14"/>
    <mergeCell ref="C11:E14"/>
    <mergeCell ref="F11:F14"/>
    <mergeCell ref="Q11:Q14"/>
    <mergeCell ref="R11:R13"/>
    <mergeCell ref="G12:G13"/>
    <mergeCell ref="H12:H13"/>
    <mergeCell ref="I12:I13"/>
    <mergeCell ref="L11:L14"/>
    <mergeCell ref="N11:N13"/>
    <mergeCell ref="O11:O13"/>
    <mergeCell ref="M11:M14"/>
    <mergeCell ref="G11:I11"/>
  </mergeCells>
  <printOptions/>
  <pageMargins left="0.7874015748031497" right="0.1968503937007874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2009-03-25T14:37:22Z</cp:lastPrinted>
  <dcterms:created xsi:type="dcterms:W3CDTF">2007-10-24T16:54:59Z</dcterms:created>
  <dcterms:modified xsi:type="dcterms:W3CDTF">2009-03-26T11:27:07Z</dcterms:modified>
  <cp:category/>
  <cp:version/>
  <cp:contentType/>
  <cp:contentStatus/>
</cp:coreProperties>
</file>