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1120" windowHeight="5900" activeTab="0"/>
  </bookViews>
  <sheets>
    <sheet name="Лист1" sheetId="1" r:id="rId1"/>
    <sheet name="для расчета" sheetId="2" r:id="rId2"/>
  </sheets>
  <definedNames/>
  <calcPr fullCalcOnLoad="1"/>
</workbook>
</file>

<file path=xl/sharedStrings.xml><?xml version="1.0" encoding="utf-8"?>
<sst xmlns="http://schemas.openxmlformats.org/spreadsheetml/2006/main" count="200" uniqueCount="94">
  <si>
    <t>Наименование показателя</t>
  </si>
  <si>
    <t>Код раздела</t>
  </si>
  <si>
    <t>Бюджет на  2007 год,  тыс.руб.</t>
  </si>
  <si>
    <t>Уточненный  Бюджет на  10.10.2007 год,  тыс.руб.</t>
  </si>
  <si>
    <t>В том числе</t>
  </si>
  <si>
    <t>Заявки  на 2008 год</t>
  </si>
  <si>
    <t>Проект бюджета ГМР 2008 год</t>
  </si>
  <si>
    <t>Отношение заявки на 2008г к 2007 г</t>
  </si>
  <si>
    <t>Отношение Проекта бюджета на  2008г к 2007 г</t>
  </si>
  <si>
    <t>Структура расходов</t>
  </si>
  <si>
    <r>
      <t xml:space="preserve">Исполнение на </t>
    </r>
    <r>
      <rPr>
        <b/>
        <sz val="9"/>
        <rFont val="Times New Roman"/>
        <family val="1"/>
      </rPr>
      <t xml:space="preserve">1.09.2006 </t>
    </r>
    <r>
      <rPr>
        <sz val="9"/>
        <rFont val="Times New Roman"/>
        <family val="1"/>
      </rPr>
      <t>года,   тыс.руб.</t>
    </r>
  </si>
  <si>
    <t>Отношение  исполнения 2007 г к 2006 г.</t>
  </si>
  <si>
    <t>За счет собственных доходов</t>
  </si>
  <si>
    <t>За счет областных средств</t>
  </si>
  <si>
    <t>За счет предпринимательской деятельности</t>
  </si>
  <si>
    <t>Общегосударственные вопросы</t>
  </si>
  <si>
    <t>0100</t>
  </si>
  <si>
    <t>0103</t>
  </si>
  <si>
    <t>Функционирование местных администраций</t>
  </si>
  <si>
    <t>0104</t>
  </si>
  <si>
    <t>-</t>
  </si>
  <si>
    <t>0106</t>
  </si>
  <si>
    <t>0107</t>
  </si>
  <si>
    <t>Резервные фонды</t>
  </si>
  <si>
    <t>0112</t>
  </si>
  <si>
    <t>0114</t>
  </si>
  <si>
    <t>Национальная безопасность и правоохранительная деятельность</t>
  </si>
  <si>
    <t>0300</t>
  </si>
  <si>
    <t>0309</t>
  </si>
  <si>
    <t>Национальная экономика</t>
  </si>
  <si>
    <t>0400</t>
  </si>
  <si>
    <t>0402</t>
  </si>
  <si>
    <t>Связь и информатика</t>
  </si>
  <si>
    <t>0410</t>
  </si>
  <si>
    <t>0412</t>
  </si>
  <si>
    <t>Жилищно-коммунальное хозяйство</t>
  </si>
  <si>
    <t>0500</t>
  </si>
  <si>
    <t>Жилищное  хозяйство</t>
  </si>
  <si>
    <t>0501</t>
  </si>
  <si>
    <t>Коммунальное хозяйство</t>
  </si>
  <si>
    <t>0502</t>
  </si>
  <si>
    <t>0503</t>
  </si>
  <si>
    <t>0505</t>
  </si>
  <si>
    <t>Образование</t>
  </si>
  <si>
    <t>0700</t>
  </si>
  <si>
    <t>Молодежная политика и оздоровление детей</t>
  </si>
  <si>
    <t>0707</t>
  </si>
  <si>
    <t>Культура, кинематография, средства массовой информации</t>
  </si>
  <si>
    <t>0800</t>
  </si>
  <si>
    <t>0801</t>
  </si>
  <si>
    <t>Телевидение и радиовещание</t>
  </si>
  <si>
    <t>0803</t>
  </si>
  <si>
    <t>Периодическая печать и издательства</t>
  </si>
  <si>
    <t>0804</t>
  </si>
  <si>
    <t>Другие вопросы в области культуры, кинематографии, средств массовой информации</t>
  </si>
  <si>
    <t>0806</t>
  </si>
  <si>
    <t>0900</t>
  </si>
  <si>
    <t>Физическая культура и спорт</t>
  </si>
  <si>
    <t>0908</t>
  </si>
  <si>
    <t>0910</t>
  </si>
  <si>
    <t>Социальная политика</t>
  </si>
  <si>
    <t>Социальное обеспечение населения</t>
  </si>
  <si>
    <t>ВСЕГО РАСХОДОВ</t>
  </si>
  <si>
    <t>Дефицит бюджета</t>
  </si>
  <si>
    <t>Контрольные цифры</t>
  </si>
  <si>
    <t>Сл координ</t>
  </si>
  <si>
    <t>адм. КФ</t>
  </si>
  <si>
    <t>водо.газо</t>
  </si>
  <si>
    <t>найм</t>
  </si>
  <si>
    <t>Приложение  №11</t>
  </si>
  <si>
    <t>к Решению Совета депутатов</t>
  </si>
  <si>
    <t>Гатчинского муниципального района</t>
  </si>
  <si>
    <t>№___  от    ноября    2007 года</t>
  </si>
  <si>
    <t xml:space="preserve">Культура </t>
  </si>
  <si>
    <t xml:space="preserve">Обеспечение деятельности финансовых органов </t>
  </si>
  <si>
    <t>Защита населения  и территории от чрезвычайных ситуаций природного и техногенного характера, гражданская оборона</t>
  </si>
  <si>
    <t>Проект бюджета на 2008 год, тыс.руб.</t>
  </si>
  <si>
    <t>Функционирование законодательных (представительных) органов муниципального образования</t>
  </si>
  <si>
    <t xml:space="preserve">Другие общегосударственные вопросы </t>
  </si>
  <si>
    <t>Обеспечение проведения выборов и референдумов</t>
  </si>
  <si>
    <t xml:space="preserve">Другие вопросы в области национальной экономики </t>
  </si>
  <si>
    <t xml:space="preserve">Другие вопросы в области жилищно-коммунального хозяйства  </t>
  </si>
  <si>
    <t>Кинематография</t>
  </si>
  <si>
    <t>0802</t>
  </si>
  <si>
    <t>Другие вопросы в области здравоохранения,  физической культуры и спорта</t>
  </si>
  <si>
    <t>Здравоохранение, физическая культура и спорт</t>
  </si>
  <si>
    <t xml:space="preserve">Топливно-энергетический комплекс </t>
  </si>
  <si>
    <t xml:space="preserve">Благоустройство </t>
  </si>
  <si>
    <t>МО "Город Гатчина" "О бюджете</t>
  </si>
  <si>
    <t>МО "Город Гатчина" на 2008 год"</t>
  </si>
  <si>
    <t>от   28 ноября    2007 года №</t>
  </si>
  <si>
    <t xml:space="preserve">Распределение бюджетных ассигнований по разделам и подразделам, классификации расходов бюджета МО "Город Гатчина"    на 2008 год </t>
  </si>
  <si>
    <t>Приложение 5</t>
  </si>
  <si>
    <t>от   28 ноября    2007 года № 75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</si>
</sst>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</numFmts>
  <fonts count="14">
    <font>
      <sz val="10"/>
      <name val="Arial Cyr"/>
      <family val="0"/>
    </font>
    <font>
      <sz val="9"/>
      <name val="Arial Cyr"/>
      <family val="0"/>
    </font>
    <font>
      <sz val="10"/>
      <name val="Times New Roman"/>
      <family val="1"/>
    </font>
    <font>
      <b/>
      <sz val="14"/>
      <name val="Stencil"/>
      <family val="5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b/>
      <sz val="10"/>
      <name val="Arial Cyr"/>
      <family val="0"/>
    </font>
    <font>
      <u val="single"/>
      <sz val="11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164" fontId="6" fillId="0" borderId="1" xfId="0" applyNumberFormat="1" applyFont="1" applyBorder="1" applyAlignment="1">
      <alignment horizontal="center" wrapText="1"/>
    </xf>
    <xf numFmtId="0" fontId="0" fillId="2" borderId="0" xfId="0" applyFill="1" applyAlignment="1">
      <alignment/>
    </xf>
    <xf numFmtId="164" fontId="6" fillId="0" borderId="2" xfId="0" applyNumberFormat="1" applyFont="1" applyFill="1" applyBorder="1" applyAlignment="1">
      <alignment horizontal="center" wrapText="1"/>
    </xf>
    <xf numFmtId="164" fontId="6" fillId="0" borderId="3" xfId="0" applyNumberFormat="1" applyFont="1" applyBorder="1" applyAlignment="1">
      <alignment horizontal="center" wrapText="1"/>
    </xf>
    <xf numFmtId="0" fontId="7" fillId="0" borderId="4" xfId="0" applyFont="1" applyBorder="1" applyAlignment="1">
      <alignment/>
    </xf>
    <xf numFmtId="0" fontId="7" fillId="0" borderId="5" xfId="0" applyFont="1" applyFill="1" applyBorder="1" applyAlignment="1">
      <alignment horizontal="center" wrapText="1"/>
    </xf>
    <xf numFmtId="164" fontId="6" fillId="0" borderId="6" xfId="0" applyNumberFormat="1" applyFont="1" applyBorder="1" applyAlignment="1">
      <alignment horizontal="center" wrapText="1"/>
    </xf>
    <xf numFmtId="164" fontId="2" fillId="0" borderId="7" xfId="0" applyNumberFormat="1" applyFont="1" applyFill="1" applyBorder="1" applyAlignment="1">
      <alignment wrapText="1"/>
    </xf>
    <xf numFmtId="164" fontId="1" fillId="0" borderId="5" xfId="0" applyNumberFormat="1" applyFont="1" applyFill="1" applyBorder="1" applyAlignment="1">
      <alignment/>
    </xf>
    <xf numFmtId="164" fontId="0" fillId="0" borderId="5" xfId="0" applyNumberFormat="1" applyBorder="1" applyAlignment="1">
      <alignment/>
    </xf>
    <xf numFmtId="164" fontId="0" fillId="0" borderId="5" xfId="0" applyNumberFormat="1" applyFill="1" applyBorder="1" applyAlignment="1">
      <alignment/>
    </xf>
    <xf numFmtId="164" fontId="10" fillId="0" borderId="5" xfId="0" applyNumberFormat="1" applyFont="1" applyFill="1" applyBorder="1" applyAlignment="1">
      <alignment horizontal="center"/>
    </xf>
    <xf numFmtId="164" fontId="0" fillId="0" borderId="6" xfId="0" applyNumberFormat="1" applyBorder="1" applyAlignment="1">
      <alignment/>
    </xf>
    <xf numFmtId="164" fontId="2" fillId="0" borderId="0" xfId="0" applyNumberFormat="1" applyFont="1" applyAlignment="1">
      <alignment/>
    </xf>
    <xf numFmtId="164" fontId="0" fillId="0" borderId="0" xfId="0" applyNumberFormat="1" applyFill="1" applyAlignment="1">
      <alignment/>
    </xf>
    <xf numFmtId="164" fontId="0" fillId="0" borderId="0" xfId="0" applyNumberFormat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7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164" fontId="10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7" fillId="2" borderId="0" xfId="0" applyFont="1" applyFill="1" applyBorder="1" applyAlignment="1">
      <alignment horizontal="right" wrapText="1"/>
    </xf>
    <xf numFmtId="0" fontId="11" fillId="0" borderId="0" xfId="0" applyFont="1" applyFill="1" applyAlignment="1">
      <alignment/>
    </xf>
    <xf numFmtId="0" fontId="7" fillId="0" borderId="0" xfId="0" applyFont="1" applyFill="1" applyAlignment="1">
      <alignment/>
    </xf>
    <xf numFmtId="14" fontId="11" fillId="0" borderId="0" xfId="0" applyNumberFormat="1" applyFont="1" applyFill="1" applyAlignment="1">
      <alignment/>
    </xf>
    <xf numFmtId="0" fontId="0" fillId="0" borderId="8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9" fillId="0" borderId="9" xfId="0" applyFont="1" applyBorder="1" applyAlignment="1">
      <alignment/>
    </xf>
    <xf numFmtId="0" fontId="9" fillId="0" borderId="9" xfId="0" applyFont="1" applyBorder="1" applyAlignment="1">
      <alignment horizontal="center"/>
    </xf>
    <xf numFmtId="0" fontId="7" fillId="0" borderId="9" xfId="0" applyFont="1" applyBorder="1" applyAlignment="1">
      <alignment horizontal="center" wrapText="1"/>
    </xf>
    <xf numFmtId="0" fontId="9" fillId="3" borderId="9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164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8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/>
    </xf>
    <xf numFmtId="0" fontId="6" fillId="0" borderId="14" xfId="0" applyFont="1" applyFill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164" fontId="6" fillId="0" borderId="10" xfId="0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164" fontId="6" fillId="0" borderId="15" xfId="0" applyNumberFormat="1" applyFont="1" applyFill="1" applyBorder="1" applyAlignment="1">
      <alignment horizontal="center" wrapText="1"/>
    </xf>
    <xf numFmtId="164" fontId="6" fillId="0" borderId="1" xfId="0" applyNumberFormat="1" applyFont="1" applyFill="1" applyBorder="1" applyAlignment="1">
      <alignment horizontal="center" wrapText="1"/>
    </xf>
    <xf numFmtId="164" fontId="6" fillId="0" borderId="13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 wrapText="1"/>
    </xf>
    <xf numFmtId="164" fontId="7" fillId="0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wrapText="1"/>
    </xf>
    <xf numFmtId="164" fontId="7" fillId="0" borderId="13" xfId="0" applyNumberFormat="1" applyFont="1" applyFill="1" applyBorder="1" applyAlignment="1">
      <alignment horizontal="center"/>
    </xf>
    <xf numFmtId="164" fontId="6" fillId="0" borderId="13" xfId="0" applyNumberFormat="1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justify" vertical="top" wrapText="1"/>
    </xf>
    <xf numFmtId="0" fontId="7" fillId="0" borderId="10" xfId="0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wrapText="1"/>
    </xf>
    <xf numFmtId="0" fontId="6" fillId="0" borderId="5" xfId="0" applyFont="1" applyFill="1" applyBorder="1" applyAlignment="1">
      <alignment wrapText="1"/>
    </xf>
    <xf numFmtId="0" fontId="6" fillId="0" borderId="5" xfId="0" applyFont="1" applyFill="1" applyBorder="1" applyAlignment="1">
      <alignment horizontal="center" wrapText="1"/>
    </xf>
    <xf numFmtId="164" fontId="6" fillId="0" borderId="5" xfId="0" applyNumberFormat="1" applyFont="1" applyFill="1" applyBorder="1" applyAlignment="1">
      <alignment horizontal="center" wrapText="1"/>
    </xf>
    <xf numFmtId="164" fontId="6" fillId="0" borderId="6" xfId="0" applyNumberFormat="1" applyFont="1" applyFill="1" applyBorder="1" applyAlignment="1">
      <alignment horizontal="center" wrapText="1"/>
    </xf>
    <xf numFmtId="1" fontId="6" fillId="0" borderId="13" xfId="0" applyNumberFormat="1" applyFont="1" applyFill="1" applyBorder="1" applyAlignment="1">
      <alignment horizontal="center"/>
    </xf>
    <xf numFmtId="164" fontId="7" fillId="0" borderId="0" xfId="0" applyNumberFormat="1" applyFont="1" applyFill="1" applyAlignment="1">
      <alignment horizontal="left"/>
    </xf>
    <xf numFmtId="164" fontId="7" fillId="0" borderId="1" xfId="0" applyNumberFormat="1" applyFont="1" applyFill="1" applyBorder="1" applyAlignment="1">
      <alignment horizontal="center" wrapText="1"/>
    </xf>
    <xf numFmtId="0" fontId="0" fillId="0" borderId="16" xfId="0" applyBorder="1" applyAlignment="1">
      <alignment/>
    </xf>
    <xf numFmtId="0" fontId="0" fillId="0" borderId="0" xfId="0" applyAlignment="1">
      <alignment/>
    </xf>
    <xf numFmtId="164" fontId="0" fillId="0" borderId="10" xfId="0" applyNumberFormat="1" applyBorder="1" applyAlignment="1">
      <alignment/>
    </xf>
    <xf numFmtId="164" fontId="6" fillId="0" borderId="9" xfId="0" applyNumberFormat="1" applyFont="1" applyFill="1" applyBorder="1" applyAlignment="1">
      <alignment horizontal="center" wrapText="1"/>
    </xf>
    <xf numFmtId="164" fontId="6" fillId="0" borderId="17" xfId="0" applyNumberFormat="1" applyFont="1" applyBorder="1" applyAlignment="1">
      <alignment horizontal="center" wrapText="1"/>
    </xf>
    <xf numFmtId="0" fontId="7" fillId="0" borderId="18" xfId="0" applyFont="1" applyBorder="1" applyAlignment="1">
      <alignment/>
    </xf>
    <xf numFmtId="0" fontId="7" fillId="0" borderId="19" xfId="0" applyFont="1" applyFill="1" applyBorder="1" applyAlignment="1">
      <alignment horizontal="center" wrapText="1"/>
    </xf>
    <xf numFmtId="164" fontId="6" fillId="0" borderId="20" xfId="0" applyNumberFormat="1" applyFont="1" applyBorder="1" applyAlignment="1">
      <alignment horizontal="center" wrapText="1"/>
    </xf>
    <xf numFmtId="164" fontId="0" fillId="0" borderId="21" xfId="0" applyNumberFormat="1" applyBorder="1" applyAlignment="1">
      <alignment/>
    </xf>
    <xf numFmtId="0" fontId="0" fillId="0" borderId="10" xfId="0" applyFill="1" applyBorder="1" applyAlignment="1">
      <alignment/>
    </xf>
    <xf numFmtId="164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10" xfId="0" applyBorder="1" applyAlignment="1">
      <alignment/>
    </xf>
    <xf numFmtId="164" fontId="7" fillId="0" borderId="10" xfId="0" applyNumberFormat="1" applyFont="1" applyFill="1" applyBorder="1" applyAlignment="1">
      <alignment horizontal="left"/>
    </xf>
    <xf numFmtId="0" fontId="1" fillId="0" borderId="10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4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/>
    </xf>
    <xf numFmtId="164" fontId="6" fillId="0" borderId="10" xfId="0" applyNumberFormat="1" applyFont="1" applyFill="1" applyBorder="1" applyAlignment="1">
      <alignment horizontal="center"/>
    </xf>
    <xf numFmtId="164" fontId="6" fillId="0" borderId="10" xfId="0" applyNumberFormat="1" applyFont="1" applyBorder="1" applyAlignment="1">
      <alignment horizontal="center" wrapText="1"/>
    </xf>
    <xf numFmtId="0" fontId="7" fillId="0" borderId="10" xfId="0" applyFont="1" applyFill="1" applyBorder="1" applyAlignment="1">
      <alignment wrapText="1"/>
    </xf>
    <xf numFmtId="164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justify" vertical="top" wrapText="1"/>
    </xf>
    <xf numFmtId="0" fontId="6" fillId="0" borderId="10" xfId="0" applyFont="1" applyFill="1" applyBorder="1" applyAlignment="1">
      <alignment wrapText="1"/>
    </xf>
    <xf numFmtId="1" fontId="6" fillId="0" borderId="10" xfId="0" applyNumberFormat="1" applyFont="1" applyFill="1" applyBorder="1" applyAlignment="1">
      <alignment horizontal="center"/>
    </xf>
    <xf numFmtId="164" fontId="6" fillId="0" borderId="0" xfId="0" applyNumberFormat="1" applyFont="1" applyFill="1" applyAlignment="1">
      <alignment horizontal="left"/>
    </xf>
    <xf numFmtId="164" fontId="7" fillId="0" borderId="0" xfId="0" applyNumberFormat="1" applyFont="1" applyFill="1" applyAlignment="1">
      <alignment horizontal="left"/>
    </xf>
    <xf numFmtId="0" fontId="13" fillId="0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64" fontId="6" fillId="0" borderId="10" xfId="0" applyNumberFormat="1" applyFont="1" applyFill="1" applyBorder="1" applyAlignment="1">
      <alignment horizontal="left"/>
    </xf>
    <xf numFmtId="164" fontId="7" fillId="0" borderId="10" xfId="0" applyNumberFormat="1" applyFont="1" applyFill="1" applyBorder="1" applyAlignment="1">
      <alignment horizontal="left"/>
    </xf>
    <xf numFmtId="0" fontId="1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29"/>
  <sheetViews>
    <sheetView tabSelected="1" workbookViewId="0" topLeftCell="A1">
      <selection activeCell="S2" sqref="S2"/>
    </sheetView>
  </sheetViews>
  <sheetFormatPr defaultColWidth="9.00390625" defaultRowHeight="12.75"/>
  <cols>
    <col min="1" max="1" width="57.75390625" style="0" customWidth="1"/>
    <col min="2" max="2" width="9.25390625" style="1" customWidth="1"/>
    <col min="3" max="3" width="8.00390625" style="0" hidden="1" customWidth="1"/>
    <col min="4" max="4" width="6.75390625" style="0" hidden="1" customWidth="1"/>
    <col min="5" max="5" width="0.5" style="0" hidden="1" customWidth="1"/>
    <col min="6" max="6" width="11.25390625" style="0" hidden="1" customWidth="1"/>
    <col min="7" max="7" width="10.875" style="0" hidden="1" customWidth="1"/>
    <col min="8" max="8" width="10.125" style="0" hidden="1" customWidth="1"/>
    <col min="9" max="9" width="10.00390625" style="0" hidden="1" customWidth="1"/>
    <col min="10" max="10" width="10.50390625" style="2" hidden="1" customWidth="1"/>
    <col min="11" max="11" width="0.2421875" style="0" hidden="1" customWidth="1"/>
    <col min="12" max="12" width="10.125" style="1" customWidth="1"/>
    <col min="13" max="13" width="13.875" style="22" customWidth="1"/>
    <col min="14" max="14" width="11.50390625" style="2" hidden="1" customWidth="1"/>
    <col min="15" max="15" width="11.875" style="0" hidden="1" customWidth="1"/>
    <col min="16" max="16" width="11.00390625" style="3" hidden="1" customWidth="1"/>
    <col min="17" max="17" width="10.50390625" style="2" hidden="1" customWidth="1"/>
    <col min="18" max="18" width="0.12890625" style="0" hidden="1" customWidth="1"/>
  </cols>
  <sheetData>
    <row r="1" spans="1:16" ht="13.5">
      <c r="A1" s="2"/>
      <c r="B1" s="94" t="s">
        <v>92</v>
      </c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38" t="s">
        <v>69</v>
      </c>
      <c r="O1" s="38" t="s">
        <v>69</v>
      </c>
      <c r="P1" s="39"/>
    </row>
    <row r="2" spans="1:16" ht="13.5">
      <c r="A2" s="2"/>
      <c r="B2" s="95" t="s">
        <v>70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38" t="s">
        <v>70</v>
      </c>
      <c r="O2" s="38" t="s">
        <v>70</v>
      </c>
      <c r="P2" s="39"/>
    </row>
    <row r="3" spans="1:16" ht="13.5">
      <c r="A3" s="2"/>
      <c r="B3" s="95" t="s">
        <v>88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38" t="s">
        <v>71</v>
      </c>
      <c r="O3" s="38" t="s">
        <v>71</v>
      </c>
      <c r="P3" s="39"/>
    </row>
    <row r="4" spans="1:16" ht="13.5">
      <c r="A4" s="2"/>
      <c r="B4" s="67" t="s">
        <v>89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38"/>
      <c r="O4" s="38"/>
      <c r="P4" s="39"/>
    </row>
    <row r="5" spans="1:16" ht="13.5">
      <c r="A5" s="2"/>
      <c r="B5" s="95" t="s">
        <v>93</v>
      </c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38" t="s">
        <v>72</v>
      </c>
      <c r="O5" s="38" t="s">
        <v>72</v>
      </c>
      <c r="P5" s="39"/>
    </row>
    <row r="6" spans="1:16" ht="12.75" customHeight="1" hidden="1">
      <c r="A6" s="2"/>
      <c r="B6" s="24"/>
      <c r="C6" s="2"/>
      <c r="D6" s="2"/>
      <c r="E6" s="2"/>
      <c r="F6" s="2"/>
      <c r="G6" s="2"/>
      <c r="H6" s="2"/>
      <c r="I6" s="2"/>
      <c r="K6" s="2"/>
      <c r="L6" s="24"/>
      <c r="N6" s="22"/>
      <c r="O6" s="22"/>
      <c r="P6" s="39"/>
    </row>
    <row r="7" spans="1:16" ht="12.75" customHeight="1" hidden="1">
      <c r="A7" s="2"/>
      <c r="B7" s="24"/>
      <c r="C7" s="2"/>
      <c r="D7" s="2"/>
      <c r="E7" s="2"/>
      <c r="F7" s="2"/>
      <c r="G7" s="2"/>
      <c r="H7" s="2"/>
      <c r="I7" s="2"/>
      <c r="K7" s="2"/>
      <c r="L7" s="24"/>
      <c r="N7" s="22"/>
      <c r="O7" s="22"/>
      <c r="P7" s="39"/>
    </row>
    <row r="8" spans="1:17" ht="39" customHeight="1" thickBot="1">
      <c r="A8" s="96" t="s">
        <v>91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</row>
    <row r="9" spans="1:17" ht="19.5" customHeight="1" hidden="1">
      <c r="A9" s="97"/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8"/>
      <c r="O9" s="98"/>
      <c r="P9" s="98"/>
      <c r="Q9" s="98"/>
    </row>
    <row r="10" spans="1:18" ht="15.75" customHeight="1">
      <c r="A10" s="99" t="s">
        <v>0</v>
      </c>
      <c r="B10" s="101" t="s">
        <v>1</v>
      </c>
      <c r="C10" s="101" t="s">
        <v>2</v>
      </c>
      <c r="D10" s="101"/>
      <c r="E10" s="101"/>
      <c r="F10" s="101" t="s">
        <v>3</v>
      </c>
      <c r="G10" s="103" t="s">
        <v>4</v>
      </c>
      <c r="H10" s="104"/>
      <c r="I10" s="105"/>
      <c r="J10" s="101" t="s">
        <v>5</v>
      </c>
      <c r="K10" s="101" t="s">
        <v>6</v>
      </c>
      <c r="L10" s="101" t="s">
        <v>1</v>
      </c>
      <c r="M10" s="117" t="s">
        <v>76</v>
      </c>
      <c r="N10" s="113" t="s">
        <v>7</v>
      </c>
      <c r="O10" s="115" t="s">
        <v>8</v>
      </c>
      <c r="P10" s="106" t="s">
        <v>9</v>
      </c>
      <c r="Q10" s="109" t="s">
        <v>10</v>
      </c>
      <c r="R10" s="111" t="s">
        <v>11</v>
      </c>
    </row>
    <row r="11" spans="1:18" ht="16.5" customHeight="1">
      <c r="A11" s="100"/>
      <c r="B11" s="102"/>
      <c r="C11" s="102"/>
      <c r="D11" s="102"/>
      <c r="E11" s="102"/>
      <c r="F11" s="102"/>
      <c r="G11" s="102" t="s">
        <v>12</v>
      </c>
      <c r="H11" s="102" t="s">
        <v>13</v>
      </c>
      <c r="I11" s="102" t="s">
        <v>14</v>
      </c>
      <c r="J11" s="102"/>
      <c r="K11" s="102"/>
      <c r="L11" s="102"/>
      <c r="M11" s="118"/>
      <c r="N11" s="114"/>
      <c r="O11" s="116"/>
      <c r="P11" s="107"/>
      <c r="Q11" s="110"/>
      <c r="R11" s="112"/>
    </row>
    <row r="12" spans="1:18" ht="15.75" customHeight="1">
      <c r="A12" s="100"/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18"/>
      <c r="N12" s="114"/>
      <c r="O12" s="116"/>
      <c r="P12" s="108"/>
      <c r="Q12" s="110"/>
      <c r="R12" s="112"/>
    </row>
    <row r="13" spans="1:18" ht="13.5" customHeight="1">
      <c r="A13" s="100"/>
      <c r="B13" s="102"/>
      <c r="C13" s="102"/>
      <c r="D13" s="102"/>
      <c r="E13" s="102"/>
      <c r="F13" s="102"/>
      <c r="G13" s="40"/>
      <c r="H13" s="40"/>
      <c r="I13" s="40"/>
      <c r="J13" s="40"/>
      <c r="K13" s="40"/>
      <c r="L13" s="102"/>
      <c r="M13" s="119"/>
      <c r="N13" s="41"/>
      <c r="O13" s="42"/>
      <c r="P13" s="43"/>
      <c r="Q13" s="110"/>
      <c r="R13" s="4"/>
    </row>
    <row r="14" spans="1:18" ht="20.25" customHeight="1">
      <c r="A14" s="44" t="s">
        <v>15</v>
      </c>
      <c r="B14" s="45" t="s">
        <v>16</v>
      </c>
      <c r="C14" s="46">
        <f>SUM(C16:C20)</f>
        <v>72573</v>
      </c>
      <c r="D14" s="46">
        <f>SUM(D16:D20)</f>
        <v>-4729</v>
      </c>
      <c r="E14" s="46" t="e">
        <f aca="true" t="shared" si="0" ref="E14:K14">SUM(E15:E20)</f>
        <v>#REF!</v>
      </c>
      <c r="F14" s="46" t="e">
        <f t="shared" si="0"/>
        <v>#REF!</v>
      </c>
      <c r="G14" s="46" t="e">
        <f t="shared" si="0"/>
        <v>#REF!</v>
      </c>
      <c r="H14" s="46" t="e">
        <f t="shared" si="0"/>
        <v>#REF!</v>
      </c>
      <c r="I14" s="46" t="e">
        <f t="shared" si="0"/>
        <v>#REF!</v>
      </c>
      <c r="J14" s="47" t="e">
        <f t="shared" si="0"/>
        <v>#REF!</v>
      </c>
      <c r="K14" s="46" t="e">
        <f t="shared" si="0"/>
        <v>#REF!</v>
      </c>
      <c r="L14" s="45"/>
      <c r="M14" s="50">
        <f>M15+M16+M17+M18+M19+M20</f>
        <v>63000.5</v>
      </c>
      <c r="N14" s="49" t="e">
        <f>J14/G14*100</f>
        <v>#REF!</v>
      </c>
      <c r="O14" s="50" t="e">
        <f>#REF!/G14*100</f>
        <v>#REF!</v>
      </c>
      <c r="P14" s="51" t="e">
        <f>#REF!/#REF!*100</f>
        <v>#REF!</v>
      </c>
      <c r="Q14" s="47" t="e">
        <f>SUM(Q15:Q20)</f>
        <v>#REF!</v>
      </c>
      <c r="R14" s="5" t="e">
        <f>#REF!/Q14*100</f>
        <v>#REF!</v>
      </c>
    </row>
    <row r="15" spans="1:23" ht="27.75" customHeight="1">
      <c r="A15" s="56" t="s">
        <v>77</v>
      </c>
      <c r="B15" s="52"/>
      <c r="C15" s="54">
        <v>2675</v>
      </c>
      <c r="D15" s="54"/>
      <c r="E15" s="53">
        <v>2543</v>
      </c>
      <c r="F15" s="53">
        <f aca="true" t="shared" si="1" ref="F15:F39">G15+H15+I15</f>
        <v>2593</v>
      </c>
      <c r="G15" s="53">
        <v>2593</v>
      </c>
      <c r="H15" s="53"/>
      <c r="I15" s="53"/>
      <c r="J15" s="53">
        <f>2152+1349</f>
        <v>3501</v>
      </c>
      <c r="K15" s="54" t="e">
        <f>#REF!+#REF!+#REF!</f>
        <v>#REF!</v>
      </c>
      <c r="L15" s="52" t="s">
        <v>17</v>
      </c>
      <c r="M15" s="68">
        <v>4409.1</v>
      </c>
      <c r="N15" s="49">
        <f aca="true" t="shared" si="2" ref="N15:N39">J15/G15*100</f>
        <v>135.01735441573467</v>
      </c>
      <c r="O15" s="50" t="e">
        <f>#REF!/G15*100</f>
        <v>#REF!</v>
      </c>
      <c r="P15" s="57"/>
      <c r="Q15" s="54">
        <v>942.6</v>
      </c>
      <c r="R15" s="5" t="e">
        <f>#REF!/Q15*100</f>
        <v>#REF!</v>
      </c>
      <c r="W15" s="6"/>
    </row>
    <row r="16" spans="1:25" ht="13.5">
      <c r="A16" s="56" t="s">
        <v>18</v>
      </c>
      <c r="B16" s="52"/>
      <c r="C16" s="54">
        <v>45198</v>
      </c>
      <c r="D16" s="54">
        <f>-834-3694</f>
        <v>-4528</v>
      </c>
      <c r="E16" s="53">
        <v>39830</v>
      </c>
      <c r="F16" s="53">
        <f t="shared" si="1"/>
        <v>47382.1</v>
      </c>
      <c r="G16" s="53">
        <f>42752.1+2800</f>
        <v>45552.1</v>
      </c>
      <c r="H16" s="53"/>
      <c r="I16" s="53">
        <v>1830</v>
      </c>
      <c r="J16" s="53">
        <f>1166+45418</f>
        <v>46584</v>
      </c>
      <c r="K16" s="54" t="e">
        <f>#REF!+#REF!+#REF!</f>
        <v>#REF!</v>
      </c>
      <c r="L16" s="52" t="s">
        <v>19</v>
      </c>
      <c r="M16" s="68">
        <v>33539</v>
      </c>
      <c r="N16" s="49">
        <f t="shared" si="2"/>
        <v>102.26531817413466</v>
      </c>
      <c r="O16" s="50" t="e">
        <f>#REF!/G16*100</f>
        <v>#REF!</v>
      </c>
      <c r="P16" s="57"/>
      <c r="Q16" s="54">
        <v>26630.9</v>
      </c>
      <c r="R16" s="5" t="e">
        <f>#REF!/Q16*100</f>
        <v>#REF!</v>
      </c>
      <c r="Y16" s="2"/>
    </row>
    <row r="17" spans="1:25" ht="13.5">
      <c r="A17" s="56" t="s">
        <v>74</v>
      </c>
      <c r="B17" s="52"/>
      <c r="C17" s="54"/>
      <c r="D17" s="54"/>
      <c r="E17" s="53"/>
      <c r="F17" s="53"/>
      <c r="G17" s="53"/>
      <c r="H17" s="53"/>
      <c r="I17" s="53"/>
      <c r="J17" s="53"/>
      <c r="K17" s="54"/>
      <c r="L17" s="52" t="s">
        <v>21</v>
      </c>
      <c r="M17" s="68">
        <v>3844.7</v>
      </c>
      <c r="N17" s="49"/>
      <c r="O17" s="50"/>
      <c r="P17" s="57"/>
      <c r="Q17" s="54"/>
      <c r="R17" s="5"/>
      <c r="Y17" s="2"/>
    </row>
    <row r="18" spans="1:18" ht="17.25" customHeight="1">
      <c r="A18" s="56" t="s">
        <v>79</v>
      </c>
      <c r="B18" s="52"/>
      <c r="C18" s="54"/>
      <c r="D18" s="54"/>
      <c r="E18" s="53">
        <v>186</v>
      </c>
      <c r="F18" s="53">
        <f t="shared" si="1"/>
        <v>186</v>
      </c>
      <c r="G18" s="53"/>
      <c r="H18" s="53">
        <v>186</v>
      </c>
      <c r="I18" s="53"/>
      <c r="J18" s="53"/>
      <c r="K18" s="54" t="e">
        <f>#REF!+#REF!+#REF!</f>
        <v>#REF!</v>
      </c>
      <c r="L18" s="52" t="s">
        <v>22</v>
      </c>
      <c r="M18" s="68">
        <v>500</v>
      </c>
      <c r="N18" s="49"/>
      <c r="O18" s="50"/>
      <c r="P18" s="57"/>
      <c r="Q18" s="54" t="s">
        <v>20</v>
      </c>
      <c r="R18" s="5"/>
    </row>
    <row r="19" spans="1:18" ht="13.5" customHeight="1">
      <c r="A19" s="56" t="s">
        <v>23</v>
      </c>
      <c r="B19" s="52"/>
      <c r="C19" s="54">
        <v>6000</v>
      </c>
      <c r="D19" s="54"/>
      <c r="E19" s="53">
        <v>3855</v>
      </c>
      <c r="F19" s="53">
        <f t="shared" si="1"/>
        <v>6887.900000000001</v>
      </c>
      <c r="G19" s="53">
        <f>38.1+5349.8+1500</f>
        <v>6887.900000000001</v>
      </c>
      <c r="H19" s="53"/>
      <c r="I19" s="53"/>
      <c r="J19" s="53">
        <v>10000</v>
      </c>
      <c r="K19" s="54" t="e">
        <f>#REF!+#REF!+#REF!</f>
        <v>#REF!</v>
      </c>
      <c r="L19" s="52" t="s">
        <v>24</v>
      </c>
      <c r="M19" s="68">
        <v>5000</v>
      </c>
      <c r="N19" s="49">
        <f t="shared" si="2"/>
        <v>145.18213098331856</v>
      </c>
      <c r="O19" s="50" t="e">
        <f>#REF!/G19*100</f>
        <v>#REF!</v>
      </c>
      <c r="P19" s="57"/>
      <c r="Q19" s="54" t="s">
        <v>20</v>
      </c>
      <c r="R19" s="5"/>
    </row>
    <row r="20" spans="1:18" ht="17.25" customHeight="1">
      <c r="A20" s="56" t="s">
        <v>78</v>
      </c>
      <c r="B20" s="52"/>
      <c r="C20" s="54">
        <v>21375</v>
      </c>
      <c r="D20" s="54">
        <f>160+834-4889+3694</f>
        <v>-201</v>
      </c>
      <c r="E20" s="53" t="e">
        <f>SUM(#REF!)</f>
        <v>#REF!</v>
      </c>
      <c r="F20" s="53" t="e">
        <f t="shared" si="1"/>
        <v>#REF!</v>
      </c>
      <c r="G20" s="53" t="e">
        <f>SUM(#REF!)</f>
        <v>#REF!</v>
      </c>
      <c r="H20" s="53" t="e">
        <f>SUM(#REF!)</f>
        <v>#REF!</v>
      </c>
      <c r="I20" s="53" t="e">
        <f>SUM(#REF!)</f>
        <v>#REF!</v>
      </c>
      <c r="J20" s="53" t="e">
        <f>SUM(#REF!)</f>
        <v>#REF!</v>
      </c>
      <c r="K20" s="54" t="e">
        <f>#REF!+#REF!+#REF!</f>
        <v>#REF!</v>
      </c>
      <c r="L20" s="52" t="s">
        <v>25</v>
      </c>
      <c r="M20" s="68">
        <v>15707.7</v>
      </c>
      <c r="N20" s="49" t="e">
        <f t="shared" si="2"/>
        <v>#REF!</v>
      </c>
      <c r="O20" s="50" t="e">
        <f>#REF!/G20*100</f>
        <v>#REF!</v>
      </c>
      <c r="P20" s="57"/>
      <c r="Q20" s="54" t="e">
        <f>SUM(#REF!)</f>
        <v>#REF!</v>
      </c>
      <c r="R20" s="5" t="e">
        <f>#REF!/Q20*100</f>
        <v>#REF!</v>
      </c>
    </row>
    <row r="21" spans="1:18" ht="33.75" customHeight="1">
      <c r="A21" s="44" t="s">
        <v>26</v>
      </c>
      <c r="B21" s="45" t="s">
        <v>27</v>
      </c>
      <c r="C21" s="46">
        <f aca="true" t="shared" si="3" ref="C21:K21">SUM(C22:C22)</f>
        <v>900</v>
      </c>
      <c r="D21" s="46">
        <f t="shared" si="3"/>
        <v>0</v>
      </c>
      <c r="E21" s="46">
        <f t="shared" si="3"/>
        <v>508.2</v>
      </c>
      <c r="F21" s="46">
        <f t="shared" si="3"/>
        <v>1315.6</v>
      </c>
      <c r="G21" s="46">
        <f t="shared" si="3"/>
        <v>1315.6</v>
      </c>
      <c r="H21" s="46">
        <f t="shared" si="3"/>
        <v>0</v>
      </c>
      <c r="I21" s="46">
        <f t="shared" si="3"/>
        <v>0</v>
      </c>
      <c r="J21" s="46">
        <f t="shared" si="3"/>
        <v>2460.7</v>
      </c>
      <c r="K21" s="46" t="e">
        <f t="shared" si="3"/>
        <v>#REF!</v>
      </c>
      <c r="L21" s="45"/>
      <c r="M21" s="50">
        <f>M22</f>
        <v>700</v>
      </c>
      <c r="N21" s="49">
        <f t="shared" si="2"/>
        <v>187.0401337792642</v>
      </c>
      <c r="O21" s="50" t="e">
        <f>#REF!/G21*100</f>
        <v>#REF!</v>
      </c>
      <c r="P21" s="51" t="e">
        <f>#REF!/#REF!*100</f>
        <v>#REF!</v>
      </c>
      <c r="Q21" s="46">
        <f>SUM(Q22:Q22)</f>
        <v>258.6</v>
      </c>
      <c r="R21" s="5" t="e">
        <f>#REF!/Q21*100</f>
        <v>#REF!</v>
      </c>
    </row>
    <row r="22" spans="1:18" ht="30" customHeight="1">
      <c r="A22" s="56" t="s">
        <v>75</v>
      </c>
      <c r="B22" s="52"/>
      <c r="C22" s="54">
        <v>900</v>
      </c>
      <c r="D22" s="54"/>
      <c r="E22" s="54">
        <v>508.2</v>
      </c>
      <c r="F22" s="53">
        <f t="shared" si="1"/>
        <v>1315.6</v>
      </c>
      <c r="G22" s="54">
        <v>1315.6</v>
      </c>
      <c r="H22" s="54"/>
      <c r="I22" s="54"/>
      <c r="J22" s="54">
        <f>960.7+1500</f>
        <v>2460.7</v>
      </c>
      <c r="K22" s="54" t="e">
        <f>#REF!+#REF!+#REF!</f>
        <v>#REF!</v>
      </c>
      <c r="L22" s="52" t="s">
        <v>28</v>
      </c>
      <c r="M22" s="68">
        <v>700</v>
      </c>
      <c r="N22" s="49">
        <f t="shared" si="2"/>
        <v>187.0401337792642</v>
      </c>
      <c r="O22" s="50" t="e">
        <f>#REF!/G22*100</f>
        <v>#REF!</v>
      </c>
      <c r="P22" s="57"/>
      <c r="Q22" s="54">
        <v>258.6</v>
      </c>
      <c r="R22" s="5" t="e">
        <f>#REF!/Q22*100</f>
        <v>#REF!</v>
      </c>
    </row>
    <row r="23" spans="1:18" ht="20.25" customHeight="1">
      <c r="A23" s="44" t="s">
        <v>29</v>
      </c>
      <c r="B23" s="45" t="s">
        <v>30</v>
      </c>
      <c r="C23" s="46">
        <f>SUM(C24:C26)</f>
        <v>6220</v>
      </c>
      <c r="D23" s="46">
        <f>SUM(D24:D26)</f>
        <v>0</v>
      </c>
      <c r="E23" s="46" t="e">
        <f>E24+#REF!+#REF!+#REF!+E25+E26</f>
        <v>#REF!</v>
      </c>
      <c r="F23" s="46" t="e">
        <f>F24+#REF!+#REF!+#REF!+F25+F26</f>
        <v>#REF!</v>
      </c>
      <c r="G23" s="46" t="e">
        <f>G24+#REF!+#REF!+#REF!+G25+G26</f>
        <v>#REF!</v>
      </c>
      <c r="H23" s="46" t="e">
        <f>H24+#REF!+#REF!+#REF!+H25+H26</f>
        <v>#REF!</v>
      </c>
      <c r="I23" s="46" t="e">
        <f>I24+#REF!+#REF!+#REF!+I25+I26</f>
        <v>#REF!</v>
      </c>
      <c r="J23" s="46" t="e">
        <f>J24+#REF!+#REF!+#REF!+J25+J26+#REF!</f>
        <v>#REF!</v>
      </c>
      <c r="K23" s="46" t="e">
        <f>K24+#REF!+#REF!+#REF!+K25+K26+#REF!</f>
        <v>#REF!</v>
      </c>
      <c r="L23" s="45"/>
      <c r="M23" s="50">
        <f>M24+M25+M26</f>
        <v>11832</v>
      </c>
      <c r="N23" s="49" t="e">
        <f t="shared" si="2"/>
        <v>#REF!</v>
      </c>
      <c r="O23" s="50" t="e">
        <f>#REF!/G23*100</f>
        <v>#REF!</v>
      </c>
      <c r="P23" s="51" t="e">
        <f>#REF!/#REF!*100</f>
        <v>#REF!</v>
      </c>
      <c r="Q23" s="46" t="e">
        <f>Q24+#REF!+#REF!+#REF!+Q25+Q26</f>
        <v>#REF!</v>
      </c>
      <c r="R23" s="5" t="e">
        <f>#REF!/Q23*100</f>
        <v>#REF!</v>
      </c>
    </row>
    <row r="24" spans="1:18" ht="15.75" customHeight="1">
      <c r="A24" s="56" t="s">
        <v>86</v>
      </c>
      <c r="B24" s="52"/>
      <c r="C24" s="54">
        <v>2820</v>
      </c>
      <c r="D24" s="54"/>
      <c r="E24" s="54"/>
      <c r="F24" s="53">
        <f t="shared" si="1"/>
        <v>138</v>
      </c>
      <c r="G24" s="54">
        <v>138</v>
      </c>
      <c r="H24" s="54"/>
      <c r="I24" s="54"/>
      <c r="J24" s="54"/>
      <c r="K24" s="54" t="e">
        <f>#REF!+#REF!+#REF!</f>
        <v>#REF!</v>
      </c>
      <c r="L24" s="52" t="s">
        <v>31</v>
      </c>
      <c r="M24" s="68">
        <v>305</v>
      </c>
      <c r="N24" s="49">
        <f t="shared" si="2"/>
        <v>0</v>
      </c>
      <c r="O24" s="50" t="e">
        <f>#REF!/G24*100</f>
        <v>#REF!</v>
      </c>
      <c r="P24" s="57"/>
      <c r="Q24" s="54">
        <v>1880.3</v>
      </c>
      <c r="R24" s="5" t="e">
        <f>#REF!/Q24*100</f>
        <v>#REF!</v>
      </c>
    </row>
    <row r="25" spans="1:18" ht="12.75" customHeight="1">
      <c r="A25" s="56" t="s">
        <v>32</v>
      </c>
      <c r="B25" s="52"/>
      <c r="C25" s="54">
        <v>1500</v>
      </c>
      <c r="D25" s="54"/>
      <c r="E25" s="54">
        <v>1000</v>
      </c>
      <c r="F25" s="53">
        <f t="shared" si="1"/>
        <v>1000</v>
      </c>
      <c r="G25" s="54">
        <v>1000</v>
      </c>
      <c r="H25" s="54"/>
      <c r="I25" s="54"/>
      <c r="J25" s="54">
        <v>3518.5</v>
      </c>
      <c r="K25" s="54" t="e">
        <f>#REF!+#REF!+#REF!</f>
        <v>#REF!</v>
      </c>
      <c r="L25" s="52" t="s">
        <v>33</v>
      </c>
      <c r="M25" s="68">
        <v>127</v>
      </c>
      <c r="N25" s="49">
        <f t="shared" si="2"/>
        <v>351.85</v>
      </c>
      <c r="O25" s="50" t="e">
        <f>#REF!/G25*100</f>
        <v>#REF!</v>
      </c>
      <c r="P25" s="57"/>
      <c r="Q25" s="54">
        <v>590.2</v>
      </c>
      <c r="R25" s="5" t="e">
        <f>#REF!/Q25*100</f>
        <v>#REF!</v>
      </c>
    </row>
    <row r="26" spans="1:22" ht="14.25" customHeight="1">
      <c r="A26" s="56" t="s">
        <v>80</v>
      </c>
      <c r="B26" s="52"/>
      <c r="C26" s="54">
        <v>1900</v>
      </c>
      <c r="D26" s="54"/>
      <c r="E26" s="54" t="e">
        <f>SUM(#REF!)</f>
        <v>#REF!</v>
      </c>
      <c r="F26" s="53" t="e">
        <f t="shared" si="1"/>
        <v>#REF!</v>
      </c>
      <c r="G26" s="54" t="e">
        <f>SUM(#REF!)</f>
        <v>#REF!</v>
      </c>
      <c r="H26" s="54" t="e">
        <f>SUM(#REF!)</f>
        <v>#REF!</v>
      </c>
      <c r="I26" s="54" t="e">
        <f>SUM(#REF!)</f>
        <v>#REF!</v>
      </c>
      <c r="J26" s="54" t="e">
        <f>SUM(#REF!)</f>
        <v>#REF!</v>
      </c>
      <c r="K26" s="54" t="e">
        <f>#REF!+#REF!+#REF!</f>
        <v>#REF!</v>
      </c>
      <c r="L26" s="52" t="s">
        <v>34</v>
      </c>
      <c r="M26" s="53">
        <v>11400</v>
      </c>
      <c r="N26" s="49" t="e">
        <f t="shared" si="2"/>
        <v>#REF!</v>
      </c>
      <c r="O26" s="50" t="e">
        <f>#REF!/G26*100</f>
        <v>#REF!</v>
      </c>
      <c r="P26" s="57"/>
      <c r="Q26" s="54">
        <v>630</v>
      </c>
      <c r="R26" s="5" t="e">
        <f>#REF!/Q26*100</f>
        <v>#REF!</v>
      </c>
      <c r="S26" s="69"/>
      <c r="T26" s="70"/>
      <c r="U26" s="70"/>
      <c r="V26" s="70"/>
    </row>
    <row r="27" spans="1:18" ht="18" customHeight="1">
      <c r="A27" s="44" t="s">
        <v>35</v>
      </c>
      <c r="B27" s="45" t="s">
        <v>36</v>
      </c>
      <c r="C27" s="46">
        <f aca="true" t="shared" si="4" ref="C27:K27">SUM(C28:C31)</f>
        <v>59545</v>
      </c>
      <c r="D27" s="46">
        <f t="shared" si="4"/>
        <v>0</v>
      </c>
      <c r="E27" s="46" t="e">
        <f t="shared" si="4"/>
        <v>#REF!</v>
      </c>
      <c r="F27" s="46" t="e">
        <f t="shared" si="4"/>
        <v>#REF!</v>
      </c>
      <c r="G27" s="46" t="e">
        <f t="shared" si="4"/>
        <v>#REF!</v>
      </c>
      <c r="H27" s="46" t="e">
        <f t="shared" si="4"/>
        <v>#REF!</v>
      </c>
      <c r="I27" s="46" t="e">
        <f t="shared" si="4"/>
        <v>#REF!</v>
      </c>
      <c r="J27" s="46" t="e">
        <f t="shared" si="4"/>
        <v>#REF!</v>
      </c>
      <c r="K27" s="46" t="e">
        <f t="shared" si="4"/>
        <v>#REF!</v>
      </c>
      <c r="L27" s="45"/>
      <c r="M27" s="50">
        <f>M31+M30+M29+M28</f>
        <v>309807</v>
      </c>
      <c r="N27" s="49" t="e">
        <f t="shared" si="2"/>
        <v>#REF!</v>
      </c>
      <c r="O27" s="50" t="e">
        <f>#REF!/G27*100</f>
        <v>#REF!</v>
      </c>
      <c r="P27" s="51" t="e">
        <f>#REF!/#REF!*100</f>
        <v>#REF!</v>
      </c>
      <c r="Q27" s="46" t="e">
        <f>SUM(Q28:Q31)</f>
        <v>#REF!</v>
      </c>
      <c r="R27" s="5" t="e">
        <f>#REF!/Q27*100</f>
        <v>#REF!</v>
      </c>
    </row>
    <row r="28" spans="1:18" ht="13.5">
      <c r="A28" s="56" t="s">
        <v>37</v>
      </c>
      <c r="B28" s="52"/>
      <c r="C28" s="54">
        <v>0</v>
      </c>
      <c r="D28" s="54"/>
      <c r="E28" s="54">
        <v>2500</v>
      </c>
      <c r="F28" s="53">
        <f t="shared" si="1"/>
        <v>8584.099999999999</v>
      </c>
      <c r="G28" s="54">
        <f>32888.5-19806.2-4498.2</f>
        <v>8584.099999999999</v>
      </c>
      <c r="H28" s="54"/>
      <c r="I28" s="54"/>
      <c r="J28" s="54">
        <v>10000</v>
      </c>
      <c r="K28" s="54" t="e">
        <f>#REF!+#REF!+#REF!</f>
        <v>#REF!</v>
      </c>
      <c r="L28" s="52" t="s">
        <v>38</v>
      </c>
      <c r="M28" s="68">
        <v>65000</v>
      </c>
      <c r="N28" s="49">
        <f t="shared" si="2"/>
        <v>116.49444903950328</v>
      </c>
      <c r="O28" s="50" t="e">
        <f>#REF!/G28*100</f>
        <v>#REF!</v>
      </c>
      <c r="P28" s="57"/>
      <c r="Q28" s="54">
        <v>6400</v>
      </c>
      <c r="R28" s="5"/>
    </row>
    <row r="29" spans="1:18" ht="13.5">
      <c r="A29" s="56" t="s">
        <v>39</v>
      </c>
      <c r="B29" s="52"/>
      <c r="C29" s="54">
        <v>53545</v>
      </c>
      <c r="D29" s="54">
        <v>-5700</v>
      </c>
      <c r="E29" s="54">
        <v>127031.4</v>
      </c>
      <c r="F29" s="53">
        <f t="shared" si="1"/>
        <v>8995.800000000003</v>
      </c>
      <c r="G29" s="54">
        <f>100242.1-95206.8+2960.5</f>
        <v>7995.800000000003</v>
      </c>
      <c r="H29" s="54">
        <v>1000</v>
      </c>
      <c r="I29" s="54"/>
      <c r="J29" s="54">
        <f>854.5+445.8</f>
        <v>1300.3</v>
      </c>
      <c r="K29" s="54" t="e">
        <f>#REF!+#REF!+#REF!</f>
        <v>#REF!</v>
      </c>
      <c r="L29" s="52" t="s">
        <v>40</v>
      </c>
      <c r="M29" s="68">
        <v>110370</v>
      </c>
      <c r="N29" s="49">
        <f t="shared" si="2"/>
        <v>16.26228770104304</v>
      </c>
      <c r="O29" s="50" t="e">
        <f>#REF!/G29*100</f>
        <v>#REF!</v>
      </c>
      <c r="P29" s="57"/>
      <c r="Q29" s="54">
        <v>103230.5</v>
      </c>
      <c r="R29" s="5" t="e">
        <f>#REF!/Q29*100</f>
        <v>#REF!</v>
      </c>
    </row>
    <row r="30" spans="1:18" ht="13.5">
      <c r="A30" s="56" t="s">
        <v>87</v>
      </c>
      <c r="B30" s="52"/>
      <c r="C30" s="54"/>
      <c r="D30" s="54"/>
      <c r="E30" s="54"/>
      <c r="F30" s="53">
        <f t="shared" si="1"/>
        <v>0</v>
      </c>
      <c r="G30" s="54"/>
      <c r="H30" s="54"/>
      <c r="I30" s="54"/>
      <c r="J30" s="54">
        <v>37360</v>
      </c>
      <c r="K30" s="54" t="e">
        <f>#REF!+#REF!+#REF!</f>
        <v>#REF!</v>
      </c>
      <c r="L30" s="52" t="s">
        <v>41</v>
      </c>
      <c r="M30" s="68">
        <v>130137</v>
      </c>
      <c r="N30" s="49"/>
      <c r="O30" s="50"/>
      <c r="P30" s="57"/>
      <c r="Q30" s="54"/>
      <c r="R30" s="5"/>
    </row>
    <row r="31" spans="1:18" ht="18.75" customHeight="1">
      <c r="A31" s="56" t="s">
        <v>81</v>
      </c>
      <c r="B31" s="52"/>
      <c r="C31" s="54">
        <v>6000</v>
      </c>
      <c r="D31" s="54">
        <v>5700</v>
      </c>
      <c r="E31" s="54" t="e">
        <f>SUM(#REF!)</f>
        <v>#REF!</v>
      </c>
      <c r="F31" s="53" t="e">
        <f t="shared" si="1"/>
        <v>#REF!</v>
      </c>
      <c r="G31" s="54" t="e">
        <f>SUM(#REF!)</f>
        <v>#REF!</v>
      </c>
      <c r="H31" s="54" t="e">
        <f>SUM(#REF!)</f>
        <v>#REF!</v>
      </c>
      <c r="I31" s="54" t="e">
        <f>SUM(#REF!)</f>
        <v>#REF!</v>
      </c>
      <c r="J31" s="54" t="e">
        <f>SUM(#REF!)</f>
        <v>#REF!</v>
      </c>
      <c r="K31" s="54" t="e">
        <f>#REF!+#REF!+#REF!</f>
        <v>#REF!</v>
      </c>
      <c r="L31" s="52" t="s">
        <v>42</v>
      </c>
      <c r="M31" s="68">
        <v>4300</v>
      </c>
      <c r="N31" s="49" t="e">
        <f t="shared" si="2"/>
        <v>#REF!</v>
      </c>
      <c r="O31" s="50" t="e">
        <f>#REF!/G31*100</f>
        <v>#REF!</v>
      </c>
      <c r="P31" s="57"/>
      <c r="Q31" s="54" t="e">
        <f>SUM(#REF!)</f>
        <v>#REF!</v>
      </c>
      <c r="R31" s="5" t="e">
        <f>#REF!/Q31*100</f>
        <v>#REF!</v>
      </c>
    </row>
    <row r="32" spans="1:18" ht="20.25" customHeight="1">
      <c r="A32" s="44" t="s">
        <v>43</v>
      </c>
      <c r="B32" s="45" t="s">
        <v>44</v>
      </c>
      <c r="C32" s="46">
        <f aca="true" t="shared" si="5" ref="C32:K32">SUM(C33:C33)</f>
        <v>3320</v>
      </c>
      <c r="D32" s="46">
        <f t="shared" si="5"/>
        <v>0</v>
      </c>
      <c r="E32" s="46">
        <f t="shared" si="5"/>
        <v>13350</v>
      </c>
      <c r="F32" s="46">
        <f t="shared" si="5"/>
        <v>18884.4</v>
      </c>
      <c r="G32" s="46">
        <f t="shared" si="5"/>
        <v>2679.4</v>
      </c>
      <c r="H32" s="46">
        <f t="shared" si="5"/>
        <v>1557.2</v>
      </c>
      <c r="I32" s="46">
        <f t="shared" si="5"/>
        <v>14647.8</v>
      </c>
      <c r="J32" s="46">
        <f t="shared" si="5"/>
        <v>4580</v>
      </c>
      <c r="K32" s="46" t="e">
        <f t="shared" si="5"/>
        <v>#REF!</v>
      </c>
      <c r="L32" s="45"/>
      <c r="M32" s="48">
        <f>M33</f>
        <v>4172.3</v>
      </c>
      <c r="N32" s="49">
        <f t="shared" si="2"/>
        <v>170.93379114727176</v>
      </c>
      <c r="O32" s="50" t="e">
        <f>#REF!/G32*100</f>
        <v>#REF!</v>
      </c>
      <c r="P32" s="51" t="e">
        <f>#REF!/#REF!*100</f>
        <v>#REF!</v>
      </c>
      <c r="Q32" s="46">
        <f>SUM(Q33:Q33)</f>
        <v>12560</v>
      </c>
      <c r="R32" s="5" t="e">
        <f>#REF!/Q32*100</f>
        <v>#REF!</v>
      </c>
    </row>
    <row r="33" spans="1:18" ht="15.75" customHeight="1">
      <c r="A33" s="56" t="s">
        <v>45</v>
      </c>
      <c r="B33" s="52"/>
      <c r="C33" s="54">
        <v>3320</v>
      </c>
      <c r="D33" s="54"/>
      <c r="E33" s="54">
        <v>13350</v>
      </c>
      <c r="F33" s="53">
        <f t="shared" si="1"/>
        <v>18884.4</v>
      </c>
      <c r="G33" s="54">
        <f>4600+170+100-2190.6</f>
        <v>2679.4</v>
      </c>
      <c r="H33" s="54">
        <v>1557.2</v>
      </c>
      <c r="I33" s="54">
        <f>15244.9-597.1</f>
        <v>14647.8</v>
      </c>
      <c r="J33" s="54">
        <v>4580</v>
      </c>
      <c r="K33" s="54" t="e">
        <f>#REF!+#REF!+#REF!</f>
        <v>#REF!</v>
      </c>
      <c r="L33" s="52" t="s">
        <v>46</v>
      </c>
      <c r="M33" s="55">
        <v>4172.3</v>
      </c>
      <c r="N33" s="49">
        <f t="shared" si="2"/>
        <v>170.93379114727176</v>
      </c>
      <c r="O33" s="50" t="e">
        <f>#REF!/G33*100</f>
        <v>#REF!</v>
      </c>
      <c r="P33" s="57"/>
      <c r="Q33" s="54">
        <v>12560</v>
      </c>
      <c r="R33" s="5" t="e">
        <f>#REF!/Q33*100</f>
        <v>#REF!</v>
      </c>
    </row>
    <row r="34" spans="1:18" ht="34.5" customHeight="1">
      <c r="A34" s="44" t="s">
        <v>47</v>
      </c>
      <c r="B34" s="45" t="s">
        <v>48</v>
      </c>
      <c r="C34" s="46">
        <f aca="true" t="shared" si="6" ref="C34:K34">SUM(C35:C39)</f>
        <v>6751</v>
      </c>
      <c r="D34" s="46">
        <f t="shared" si="6"/>
        <v>0</v>
      </c>
      <c r="E34" s="46">
        <f t="shared" si="6"/>
        <v>8885.5</v>
      </c>
      <c r="F34" s="46">
        <f t="shared" si="6"/>
        <v>6745.900000000001</v>
      </c>
      <c r="G34" s="46">
        <f t="shared" si="6"/>
        <v>6745.900000000001</v>
      </c>
      <c r="H34" s="46">
        <f t="shared" si="6"/>
        <v>0</v>
      </c>
      <c r="I34" s="46">
        <f t="shared" si="6"/>
        <v>0</v>
      </c>
      <c r="J34" s="46">
        <f t="shared" si="6"/>
        <v>7395.5</v>
      </c>
      <c r="K34" s="46" t="e">
        <f t="shared" si="6"/>
        <v>#REF!</v>
      </c>
      <c r="L34" s="45"/>
      <c r="M34" s="50">
        <f>M39+M38+M35+M36+M37</f>
        <v>65994.1</v>
      </c>
      <c r="N34" s="49">
        <f t="shared" si="2"/>
        <v>109.62955276538342</v>
      </c>
      <c r="O34" s="50" t="e">
        <f>#REF!/G34*100</f>
        <v>#REF!</v>
      </c>
      <c r="P34" s="58" t="e">
        <f>#REF!/#REF!*100</f>
        <v>#REF!</v>
      </c>
      <c r="Q34" s="46">
        <f>SUM(Q35:Q39)</f>
        <v>5525.8</v>
      </c>
      <c r="R34" s="5" t="e">
        <f>#REF!/Q34*100</f>
        <v>#REF!</v>
      </c>
    </row>
    <row r="35" spans="1:18" ht="17.25" customHeight="1">
      <c r="A35" s="56" t="s">
        <v>73</v>
      </c>
      <c r="B35" s="52"/>
      <c r="C35" s="54">
        <v>4478</v>
      </c>
      <c r="D35" s="54"/>
      <c r="E35" s="54">
        <v>5358.2</v>
      </c>
      <c r="F35" s="53">
        <f t="shared" si="1"/>
        <v>3072.6</v>
      </c>
      <c r="G35" s="54">
        <v>3072.6</v>
      </c>
      <c r="H35" s="54"/>
      <c r="I35" s="54"/>
      <c r="J35" s="54">
        <f>3106.5</f>
        <v>3106.5</v>
      </c>
      <c r="K35" s="54" t="e">
        <f>#REF!+#REF!+#REF!</f>
        <v>#REF!</v>
      </c>
      <c r="L35" s="52" t="s">
        <v>49</v>
      </c>
      <c r="M35" s="55">
        <v>60825.5</v>
      </c>
      <c r="N35" s="49">
        <f t="shared" si="2"/>
        <v>101.10330013669207</v>
      </c>
      <c r="O35" s="50" t="e">
        <f>#REF!/G35*100</f>
        <v>#REF!</v>
      </c>
      <c r="P35" s="57"/>
      <c r="Q35" s="54">
        <v>3955.2</v>
      </c>
      <c r="R35" s="5" t="e">
        <f>#REF!/Q35*100</f>
        <v>#REF!</v>
      </c>
    </row>
    <row r="36" spans="1:18" ht="15" customHeight="1">
      <c r="A36" s="56" t="s">
        <v>82</v>
      </c>
      <c r="B36" s="52"/>
      <c r="C36" s="54"/>
      <c r="D36" s="54"/>
      <c r="E36" s="54"/>
      <c r="F36" s="53">
        <f t="shared" si="1"/>
        <v>536</v>
      </c>
      <c r="G36" s="54">
        <v>536</v>
      </c>
      <c r="H36" s="54"/>
      <c r="I36" s="54"/>
      <c r="J36" s="54">
        <v>1000</v>
      </c>
      <c r="K36" s="54" t="e">
        <f>#REF!+#REF!+#REF!</f>
        <v>#REF!</v>
      </c>
      <c r="L36" s="52" t="s">
        <v>83</v>
      </c>
      <c r="M36" s="68">
        <v>700</v>
      </c>
      <c r="N36" s="49">
        <f t="shared" si="2"/>
        <v>186.56716417910448</v>
      </c>
      <c r="O36" s="50"/>
      <c r="P36" s="57"/>
      <c r="Q36" s="54"/>
      <c r="R36" s="5"/>
    </row>
    <row r="37" spans="1:18" ht="13.5" customHeight="1">
      <c r="A37" s="56" t="s">
        <v>50</v>
      </c>
      <c r="B37" s="52"/>
      <c r="C37" s="54">
        <v>400</v>
      </c>
      <c r="D37" s="54"/>
      <c r="E37" s="54">
        <v>400</v>
      </c>
      <c r="F37" s="53">
        <f t="shared" si="1"/>
        <v>400</v>
      </c>
      <c r="G37" s="54">
        <v>400</v>
      </c>
      <c r="H37" s="54"/>
      <c r="I37" s="54"/>
      <c r="J37" s="54">
        <f>100+400</f>
        <v>500</v>
      </c>
      <c r="K37" s="54" t="e">
        <f>#REF!+#REF!+#REF!</f>
        <v>#REF!</v>
      </c>
      <c r="L37" s="52" t="s">
        <v>51</v>
      </c>
      <c r="M37" s="68">
        <v>500</v>
      </c>
      <c r="N37" s="49">
        <f t="shared" si="2"/>
        <v>125</v>
      </c>
      <c r="O37" s="50" t="e">
        <f>#REF!/G37*100</f>
        <v>#REF!</v>
      </c>
      <c r="P37" s="57"/>
      <c r="Q37" s="54">
        <v>275</v>
      </c>
      <c r="R37" s="5" t="e">
        <f>#REF!/Q37*100</f>
        <v>#REF!</v>
      </c>
    </row>
    <row r="38" spans="1:18" ht="15" customHeight="1">
      <c r="A38" s="56" t="s">
        <v>52</v>
      </c>
      <c r="B38" s="52"/>
      <c r="C38" s="54">
        <v>480</v>
      </c>
      <c r="D38" s="54"/>
      <c r="E38" s="54">
        <v>480</v>
      </c>
      <c r="F38" s="53">
        <f t="shared" si="1"/>
        <v>480</v>
      </c>
      <c r="G38" s="54">
        <v>480</v>
      </c>
      <c r="H38" s="54"/>
      <c r="I38" s="54"/>
      <c r="J38" s="54">
        <f>50+500</f>
        <v>550</v>
      </c>
      <c r="K38" s="54" t="e">
        <f>#REF!+#REF!+#REF!</f>
        <v>#REF!</v>
      </c>
      <c r="L38" s="52" t="s">
        <v>53</v>
      </c>
      <c r="M38" s="68">
        <v>350</v>
      </c>
      <c r="N38" s="49">
        <f t="shared" si="2"/>
        <v>114.58333333333333</v>
      </c>
      <c r="O38" s="50" t="e">
        <f>#REF!/G38*100</f>
        <v>#REF!</v>
      </c>
      <c r="P38" s="57"/>
      <c r="Q38" s="54">
        <v>313.3</v>
      </c>
      <c r="R38" s="5" t="e">
        <f>#REF!/Q38*100</f>
        <v>#REF!</v>
      </c>
    </row>
    <row r="39" spans="1:18" ht="29.25" customHeight="1">
      <c r="A39" s="56" t="s">
        <v>54</v>
      </c>
      <c r="B39" s="52"/>
      <c r="C39" s="54">
        <v>1393</v>
      </c>
      <c r="D39" s="54"/>
      <c r="E39" s="54">
        <v>2647.3</v>
      </c>
      <c r="F39" s="53">
        <f t="shared" si="1"/>
        <v>2257.3</v>
      </c>
      <c r="G39" s="54">
        <v>2257.3</v>
      </c>
      <c r="H39" s="54"/>
      <c r="I39" s="54"/>
      <c r="J39" s="54">
        <v>2239</v>
      </c>
      <c r="K39" s="54" t="e">
        <f>#REF!+#REF!+#REF!</f>
        <v>#REF!</v>
      </c>
      <c r="L39" s="52" t="s">
        <v>55</v>
      </c>
      <c r="M39" s="55">
        <v>3618.6</v>
      </c>
      <c r="N39" s="49">
        <f t="shared" si="2"/>
        <v>99.18929694768084</v>
      </c>
      <c r="O39" s="50" t="e">
        <f>#REF!/G39*100</f>
        <v>#REF!</v>
      </c>
      <c r="P39" s="57"/>
      <c r="Q39" s="54">
        <v>982.3</v>
      </c>
      <c r="R39" s="5" t="e">
        <f>#REF!/Q39*100</f>
        <v>#REF!</v>
      </c>
    </row>
    <row r="40" spans="1:18" ht="18.75" customHeight="1">
      <c r="A40" s="44" t="s">
        <v>85</v>
      </c>
      <c r="B40" s="45" t="s">
        <v>56</v>
      </c>
      <c r="C40" s="46">
        <f aca="true" t="shared" si="7" ref="C40:K40">SUM(C41:C41)</f>
        <v>1000</v>
      </c>
      <c r="D40" s="46">
        <f t="shared" si="7"/>
        <v>0</v>
      </c>
      <c r="E40" s="46">
        <f t="shared" si="7"/>
        <v>8000</v>
      </c>
      <c r="F40" s="46">
        <f t="shared" si="7"/>
        <v>4306</v>
      </c>
      <c r="G40" s="46">
        <f t="shared" si="7"/>
        <v>4146</v>
      </c>
      <c r="H40" s="46">
        <f t="shared" si="7"/>
        <v>0</v>
      </c>
      <c r="I40" s="46">
        <f t="shared" si="7"/>
        <v>160</v>
      </c>
      <c r="J40" s="46">
        <f t="shared" si="7"/>
        <v>13086</v>
      </c>
      <c r="K40" s="46" t="e">
        <f t="shared" si="7"/>
        <v>#REF!</v>
      </c>
      <c r="L40" s="45"/>
      <c r="M40" s="50">
        <f>M41+M42</f>
        <v>73904.7</v>
      </c>
      <c r="N40" s="49">
        <f aca="true" t="shared" si="8" ref="N40:N45">J40/G40*100</f>
        <v>315.62952243125903</v>
      </c>
      <c r="O40" s="50" t="e">
        <f>#REF!/G40*100</f>
        <v>#REF!</v>
      </c>
      <c r="P40" s="51" t="e">
        <f>#REF!/#REF!*100</f>
        <v>#REF!</v>
      </c>
      <c r="Q40" s="46">
        <f>SUM(Q41:Q41)</f>
        <v>1431.7</v>
      </c>
      <c r="R40" s="5" t="e">
        <f>#REF!/Q40*100</f>
        <v>#REF!</v>
      </c>
    </row>
    <row r="41" spans="1:18" ht="15.75" customHeight="1">
      <c r="A41" s="56" t="s">
        <v>57</v>
      </c>
      <c r="B41" s="52"/>
      <c r="C41" s="54">
        <v>1000</v>
      </c>
      <c r="D41" s="54"/>
      <c r="E41" s="54">
        <v>8000</v>
      </c>
      <c r="F41" s="53">
        <f>G41+H41+I41</f>
        <v>4306</v>
      </c>
      <c r="G41" s="54">
        <f>3000+1146</f>
        <v>4146</v>
      </c>
      <c r="H41" s="54"/>
      <c r="I41" s="54">
        <v>160</v>
      </c>
      <c r="J41" s="54">
        <v>13086</v>
      </c>
      <c r="K41" s="54" t="e">
        <f>#REF!+#REF!+#REF!</f>
        <v>#REF!</v>
      </c>
      <c r="L41" s="52" t="s">
        <v>58</v>
      </c>
      <c r="M41" s="55">
        <v>47340.7</v>
      </c>
      <c r="N41" s="49">
        <f t="shared" si="8"/>
        <v>315.62952243125903</v>
      </c>
      <c r="O41" s="50" t="e">
        <f>#REF!/G41*100</f>
        <v>#REF!</v>
      </c>
      <c r="P41" s="57"/>
      <c r="Q41" s="54">
        <v>1431.7</v>
      </c>
      <c r="R41" s="5" t="e">
        <f>#REF!/Q41*100</f>
        <v>#REF!</v>
      </c>
    </row>
    <row r="42" spans="1:18" ht="27.75" customHeight="1">
      <c r="A42" s="56" t="s">
        <v>84</v>
      </c>
      <c r="B42" s="52"/>
      <c r="C42" s="54"/>
      <c r="D42" s="54"/>
      <c r="E42" s="54"/>
      <c r="F42" s="53">
        <f>G42+H42+I42</f>
        <v>0</v>
      </c>
      <c r="G42" s="54"/>
      <c r="H42" s="54"/>
      <c r="I42" s="54"/>
      <c r="J42" s="54"/>
      <c r="K42" s="54"/>
      <c r="L42" s="52" t="s">
        <v>59</v>
      </c>
      <c r="M42" s="68">
        <v>26564</v>
      </c>
      <c r="N42" s="49" t="e">
        <f t="shared" si="8"/>
        <v>#DIV/0!</v>
      </c>
      <c r="O42" s="50"/>
      <c r="P42" s="57"/>
      <c r="Q42" s="54"/>
      <c r="R42" s="5"/>
    </row>
    <row r="43" spans="1:18" ht="16.5" customHeight="1">
      <c r="A43" s="44" t="s">
        <v>60</v>
      </c>
      <c r="B43" s="45">
        <v>1000</v>
      </c>
      <c r="C43" s="46">
        <f aca="true" t="shared" si="9" ref="C43:K43">SUM(C44:C44)</f>
        <v>0</v>
      </c>
      <c r="D43" s="46">
        <f t="shared" si="9"/>
        <v>4551</v>
      </c>
      <c r="E43" s="46">
        <f t="shared" si="9"/>
        <v>440317.1</v>
      </c>
      <c r="F43" s="46">
        <f t="shared" si="9"/>
        <v>470761.9</v>
      </c>
      <c r="G43" s="46">
        <f t="shared" si="9"/>
        <v>5401.5</v>
      </c>
      <c r="H43" s="46">
        <f t="shared" si="9"/>
        <v>465073.5</v>
      </c>
      <c r="I43" s="46">
        <f t="shared" si="9"/>
        <v>286.9</v>
      </c>
      <c r="J43" s="46">
        <f t="shared" si="9"/>
        <v>7576</v>
      </c>
      <c r="K43" s="46" t="e">
        <f t="shared" si="9"/>
        <v>#REF!</v>
      </c>
      <c r="L43" s="45"/>
      <c r="M43" s="50">
        <f>M44</f>
        <v>16140</v>
      </c>
      <c r="N43" s="49">
        <f t="shared" si="8"/>
        <v>140.25733592520595</v>
      </c>
      <c r="O43" s="50" t="e">
        <f>#REF!/G43*100</f>
        <v>#REF!</v>
      </c>
      <c r="P43" s="51" t="e">
        <f>#REF!/#REF!*100</f>
        <v>#REF!</v>
      </c>
      <c r="Q43" s="46">
        <f>SUM(Q44:Q44)</f>
        <v>175451.2</v>
      </c>
      <c r="R43" s="5" t="e">
        <f>#REF!/Q43*100</f>
        <v>#REF!</v>
      </c>
    </row>
    <row r="44" spans="1:18" ht="19.5" customHeight="1">
      <c r="A44" s="59" t="s">
        <v>61</v>
      </c>
      <c r="B44" s="60"/>
      <c r="C44" s="54">
        <v>0</v>
      </c>
      <c r="D44" s="54">
        <v>4551</v>
      </c>
      <c r="E44" s="54">
        <v>440317.1</v>
      </c>
      <c r="F44" s="53">
        <f>G44+H44+I44</f>
        <v>470761.9</v>
      </c>
      <c r="G44" s="54">
        <f>4513.5+888</f>
        <v>5401.5</v>
      </c>
      <c r="H44" s="54">
        <f>460339.5+4734</f>
        <v>465073.5</v>
      </c>
      <c r="I44" s="54">
        <v>286.9</v>
      </c>
      <c r="J44" s="54">
        <f>2000+500+5076</f>
        <v>7576</v>
      </c>
      <c r="K44" s="54" t="e">
        <f>#REF!+#REF!+#REF!</f>
        <v>#REF!</v>
      </c>
      <c r="L44" s="60">
        <v>1003</v>
      </c>
      <c r="M44" s="68">
        <v>16140</v>
      </c>
      <c r="N44" s="49">
        <f t="shared" si="8"/>
        <v>140.25733592520595</v>
      </c>
      <c r="O44" s="50" t="e">
        <f>#REF!/G44*100</f>
        <v>#REF!</v>
      </c>
      <c r="P44" s="57"/>
      <c r="Q44" s="54">
        <v>175451.2</v>
      </c>
      <c r="R44" s="5" t="e">
        <f>#REF!/Q44*100</f>
        <v>#REF!</v>
      </c>
    </row>
    <row r="45" spans="1:18" ht="16.5" customHeight="1" thickBot="1">
      <c r="A45" s="61" t="s">
        <v>62</v>
      </c>
      <c r="B45" s="62"/>
      <c r="C45" s="63" t="e">
        <f>SUM(C14+C21+C23+C27+C32+C34+C40+C43+#REF!)</f>
        <v>#REF!</v>
      </c>
      <c r="D45" s="63" t="e">
        <f>SUM(D14+D21+D23+D27+D32+D34+D40+D43+#REF!)</f>
        <v>#REF!</v>
      </c>
      <c r="E45" s="64" t="e">
        <f>SUM(E14+E21+E23+E27+#REF!+E32+E34+E40+E43+#REF!)</f>
        <v>#REF!</v>
      </c>
      <c r="F45" s="64" t="e">
        <f>SUM(F14+F21+F23+F27+#REF!+F32+F34+F40+F43+#REF!)</f>
        <v>#REF!</v>
      </c>
      <c r="G45" s="64" t="e">
        <f>SUM(G14+G21+G23+G27+#REF!+G32+G34+G40+G43+#REF!)</f>
        <v>#REF!</v>
      </c>
      <c r="H45" s="64" t="e">
        <f>SUM(H14+H21+H23+H27+#REF!+H32+H34+H40+H43+#REF!)</f>
        <v>#REF!</v>
      </c>
      <c r="I45" s="64" t="e">
        <f>SUM(I14+I21+I23+I27+#REF!+I32+I34+I40+I43+#REF!)</f>
        <v>#REF!</v>
      </c>
      <c r="J45" s="64" t="e">
        <f>SUM(J14+J21+J23+J27+#REF!+J32+J34+J40+J43+#REF!)</f>
        <v>#REF!</v>
      </c>
      <c r="K45" s="64" t="e">
        <f>SUM(K14+K21+K23+K27+#REF!+K32+K34+K40+K43+#REF!)</f>
        <v>#REF!</v>
      </c>
      <c r="L45" s="62"/>
      <c r="M45" s="65">
        <f>M43+M40+M34+M32+M27+M23+M21+M14</f>
        <v>545550.6</v>
      </c>
      <c r="N45" s="49" t="e">
        <f t="shared" si="8"/>
        <v>#REF!</v>
      </c>
      <c r="O45" s="50" t="e">
        <f>#REF!/G45*100</f>
        <v>#REF!</v>
      </c>
      <c r="P45" s="66" t="e">
        <f>SUM(P14:P44)</f>
        <v>#REF!</v>
      </c>
      <c r="Q45" s="47" t="e">
        <f>SUM(Q14+Q21+Q23+Q27+#REF!+Q32+Q34+Q40+Q43+#REF!)</f>
        <v>#REF!</v>
      </c>
      <c r="R45" s="5" t="e">
        <f>#REF!/Q45*100</f>
        <v>#REF!</v>
      </c>
    </row>
    <row r="46" spans="1:18" ht="13.5" customHeight="1" hidden="1">
      <c r="A46" s="31" t="s">
        <v>63</v>
      </c>
      <c r="B46" s="32"/>
      <c r="C46" s="33"/>
      <c r="D46" s="33"/>
      <c r="E46" s="34">
        <v>0</v>
      </c>
      <c r="F46" s="35">
        <f>-43123.7-16350</f>
        <v>-59473.7</v>
      </c>
      <c r="G46" s="33"/>
      <c r="H46" s="33"/>
      <c r="I46" s="33"/>
      <c r="J46" s="34">
        <v>0</v>
      </c>
      <c r="K46" s="36">
        <v>0</v>
      </c>
      <c r="L46" s="32"/>
      <c r="M46" s="37">
        <v>63802.8</v>
      </c>
      <c r="N46" s="7"/>
      <c r="O46" s="8"/>
      <c r="P46" s="9"/>
      <c r="Q46" s="10">
        <v>76369.2</v>
      </c>
      <c r="R46" s="11"/>
    </row>
    <row r="47" spans="1:17" s="20" customFormat="1" ht="12.75" customHeight="1" hidden="1">
      <c r="A47" s="12" t="s">
        <v>64</v>
      </c>
      <c r="B47" s="13"/>
      <c r="C47" s="14"/>
      <c r="D47" s="14"/>
      <c r="E47" s="14"/>
      <c r="F47" s="14"/>
      <c r="G47" s="14"/>
      <c r="H47" s="14"/>
      <c r="I47" s="14"/>
      <c r="J47" s="15"/>
      <c r="K47" s="14"/>
      <c r="L47" s="13"/>
      <c r="M47" s="16" t="e">
        <f>#REF!+#REF!+#REF!</f>
        <v>#REF!</v>
      </c>
      <c r="N47" s="15"/>
      <c r="O47" s="17"/>
      <c r="P47" s="18"/>
      <c r="Q47" s="19"/>
    </row>
    <row r="48" ht="7.5" customHeight="1"/>
    <row r="49" spans="1:12" ht="12.75" customHeight="1">
      <c r="A49" s="23"/>
      <c r="B49" s="24"/>
      <c r="C49" s="2"/>
      <c r="D49" s="2"/>
      <c r="E49" s="2"/>
      <c r="F49" t="s">
        <v>65</v>
      </c>
      <c r="G49">
        <f>728.2</f>
        <v>728.2</v>
      </c>
      <c r="J49" s="21"/>
      <c r="L49" s="24"/>
    </row>
    <row r="50" spans="1:12" ht="15" customHeight="1">
      <c r="A50" s="26"/>
      <c r="B50" s="24"/>
      <c r="C50" s="2"/>
      <c r="D50" s="2"/>
      <c r="E50" s="2"/>
      <c r="F50" t="s">
        <v>66</v>
      </c>
      <c r="G50" s="27">
        <f>2132.8</f>
        <v>2132.8</v>
      </c>
      <c r="L50" s="24"/>
    </row>
    <row r="51" spans="1:12" ht="15" customHeight="1">
      <c r="A51" s="26"/>
      <c r="B51" s="24"/>
      <c r="C51" s="2"/>
      <c r="D51" s="2"/>
      <c r="E51" s="2"/>
      <c r="F51" t="s">
        <v>67</v>
      </c>
      <c r="G51" s="27">
        <v>99705</v>
      </c>
      <c r="L51" s="24"/>
    </row>
    <row r="52" spans="1:12" ht="15" customHeight="1">
      <c r="A52" s="30"/>
      <c r="B52" s="24"/>
      <c r="C52" s="2"/>
      <c r="D52" s="2"/>
      <c r="E52" s="2"/>
      <c r="F52" t="s">
        <v>68</v>
      </c>
      <c r="G52" s="27">
        <v>19806.2</v>
      </c>
      <c r="J52" s="21"/>
      <c r="L52" s="24"/>
    </row>
    <row r="53" spans="1:12" ht="15" customHeight="1">
      <c r="A53" s="28"/>
      <c r="B53" s="24"/>
      <c r="C53" s="2"/>
      <c r="D53" s="2"/>
      <c r="E53" s="2"/>
      <c r="G53" s="25" t="e">
        <f>G45+G49+G50+G51+G52</f>
        <v>#REF!</v>
      </c>
      <c r="L53" s="24"/>
    </row>
    <row r="54" spans="1:12" ht="12.75" customHeight="1">
      <c r="A54" s="29"/>
      <c r="B54" s="24"/>
      <c r="C54" s="2"/>
      <c r="D54" s="2"/>
      <c r="E54" s="2"/>
      <c r="L54" s="24"/>
    </row>
    <row r="55" spans="1:12" ht="12.75" customHeight="1">
      <c r="A55" s="29"/>
      <c r="B55" s="24"/>
      <c r="C55" s="2"/>
      <c r="D55" s="2"/>
      <c r="E55" s="2"/>
      <c r="L55" s="24"/>
    </row>
    <row r="56" spans="2:12" ht="12.75">
      <c r="B56" s="24"/>
      <c r="C56" s="2"/>
      <c r="D56" s="2"/>
      <c r="E56" s="2"/>
      <c r="L56" s="24"/>
    </row>
    <row r="57" spans="1:12" ht="13.5">
      <c r="A57" s="29"/>
      <c r="B57" s="24"/>
      <c r="C57" s="2"/>
      <c r="D57" s="2"/>
      <c r="E57" s="2"/>
      <c r="L57" s="24"/>
    </row>
    <row r="58" spans="1:12" ht="13.5">
      <c r="A58" s="28"/>
      <c r="B58" s="24"/>
      <c r="C58" s="2"/>
      <c r="D58" s="2"/>
      <c r="E58" s="2"/>
      <c r="L58" s="24"/>
    </row>
    <row r="59" spans="1:12" ht="13.5">
      <c r="A59" s="29"/>
      <c r="B59" s="24"/>
      <c r="C59" s="2"/>
      <c r="D59" s="2"/>
      <c r="E59" s="2"/>
      <c r="L59" s="24"/>
    </row>
    <row r="60" spans="1:12" ht="13.5">
      <c r="A60" s="29"/>
      <c r="B60" s="24"/>
      <c r="C60" s="2"/>
      <c r="D60" s="2"/>
      <c r="E60" s="2"/>
      <c r="L60" s="24"/>
    </row>
    <row r="61" spans="1:12" ht="12.75">
      <c r="A61" s="2"/>
      <c r="B61" s="24"/>
      <c r="C61" s="2"/>
      <c r="D61" s="2"/>
      <c r="E61" s="2"/>
      <c r="L61" s="24"/>
    </row>
    <row r="62" spans="1:12" ht="13.5">
      <c r="A62" s="29"/>
      <c r="B62" s="24"/>
      <c r="C62" s="2"/>
      <c r="D62" s="2"/>
      <c r="E62" s="2"/>
      <c r="L62" s="24"/>
    </row>
    <row r="63" spans="1:12" ht="12.75">
      <c r="A63" s="2"/>
      <c r="B63" s="24"/>
      <c r="C63" s="2"/>
      <c r="D63" s="2"/>
      <c r="E63" s="2"/>
      <c r="L63" s="24"/>
    </row>
    <row r="64" spans="1:12" ht="12.75">
      <c r="A64" s="2"/>
      <c r="B64" s="24"/>
      <c r="C64" s="2"/>
      <c r="D64" s="2"/>
      <c r="E64" s="2"/>
      <c r="L64" s="24"/>
    </row>
    <row r="65" spans="1:12" ht="12.75">
      <c r="A65" s="2"/>
      <c r="B65" s="24"/>
      <c r="C65" s="2"/>
      <c r="D65" s="2"/>
      <c r="E65" s="2"/>
      <c r="L65" s="24"/>
    </row>
    <row r="66" spans="1:12" ht="12.75">
      <c r="A66" s="2"/>
      <c r="B66" s="24"/>
      <c r="C66" s="2"/>
      <c r="D66" s="2"/>
      <c r="E66" s="2"/>
      <c r="L66" s="24"/>
    </row>
    <row r="67" spans="1:12" ht="12.75">
      <c r="A67" s="2"/>
      <c r="B67" s="24"/>
      <c r="C67" s="2"/>
      <c r="D67" s="2"/>
      <c r="E67" s="2"/>
      <c r="L67" s="24"/>
    </row>
    <row r="68" spans="1:12" ht="12.75">
      <c r="A68" s="2"/>
      <c r="B68" s="24"/>
      <c r="C68" s="2"/>
      <c r="D68" s="2"/>
      <c r="E68" s="2"/>
      <c r="L68" s="24"/>
    </row>
    <row r="69" spans="1:12" ht="12.75">
      <c r="A69" s="2"/>
      <c r="B69" s="24"/>
      <c r="C69" s="2"/>
      <c r="D69" s="2"/>
      <c r="E69" s="2"/>
      <c r="L69" s="24"/>
    </row>
    <row r="70" spans="1:12" ht="12.75">
      <c r="A70" s="2"/>
      <c r="B70" s="24"/>
      <c r="C70" s="2"/>
      <c r="D70" s="2"/>
      <c r="E70" s="2"/>
      <c r="L70" s="24"/>
    </row>
    <row r="71" spans="1:12" ht="12.75">
      <c r="A71" s="2"/>
      <c r="B71" s="24"/>
      <c r="C71" s="2"/>
      <c r="D71" s="2"/>
      <c r="E71" s="2"/>
      <c r="L71" s="24"/>
    </row>
    <row r="72" spans="1:12" ht="12.75">
      <c r="A72" s="2"/>
      <c r="B72" s="24"/>
      <c r="C72" s="2"/>
      <c r="D72" s="2"/>
      <c r="E72" s="2"/>
      <c r="L72" s="24"/>
    </row>
    <row r="73" spans="1:12" ht="12.75">
      <c r="A73" s="2"/>
      <c r="B73" s="24"/>
      <c r="C73" s="2"/>
      <c r="D73" s="2"/>
      <c r="E73" s="2"/>
      <c r="L73" s="24"/>
    </row>
    <row r="74" spans="1:12" ht="12.75">
      <c r="A74" s="2"/>
      <c r="B74" s="24"/>
      <c r="C74" s="2"/>
      <c r="D74" s="2"/>
      <c r="E74" s="2"/>
      <c r="L74" s="24"/>
    </row>
    <row r="75" spans="1:12" ht="12.75">
      <c r="A75" s="2"/>
      <c r="B75" s="24"/>
      <c r="C75" s="2"/>
      <c r="D75" s="2"/>
      <c r="E75" s="2"/>
      <c r="L75" s="24"/>
    </row>
    <row r="76" spans="1:12" ht="12.75">
      <c r="A76" s="2"/>
      <c r="B76" s="24"/>
      <c r="C76" s="2"/>
      <c r="D76" s="2"/>
      <c r="E76" s="2"/>
      <c r="L76" s="24"/>
    </row>
    <row r="77" spans="1:12" ht="12.75">
      <c r="A77" s="2"/>
      <c r="B77" s="24"/>
      <c r="C77" s="2"/>
      <c r="D77" s="2"/>
      <c r="E77" s="2"/>
      <c r="L77" s="24"/>
    </row>
    <row r="78" spans="1:12" ht="12.75">
      <c r="A78" s="2"/>
      <c r="B78" s="24"/>
      <c r="C78" s="2"/>
      <c r="D78" s="2"/>
      <c r="E78" s="2"/>
      <c r="L78" s="24"/>
    </row>
    <row r="79" spans="1:12" ht="12.75">
      <c r="A79" s="2"/>
      <c r="B79" s="24"/>
      <c r="C79" s="2"/>
      <c r="D79" s="2"/>
      <c r="E79" s="2"/>
      <c r="L79" s="24"/>
    </row>
    <row r="80" spans="1:12" ht="12.75">
      <c r="A80" s="2"/>
      <c r="B80" s="24"/>
      <c r="C80" s="2"/>
      <c r="D80" s="2"/>
      <c r="E80" s="2"/>
      <c r="L80" s="24"/>
    </row>
    <row r="81" spans="1:12" ht="12.75">
      <c r="A81" s="2"/>
      <c r="B81" s="24"/>
      <c r="C81" s="2"/>
      <c r="D81" s="2"/>
      <c r="E81" s="2"/>
      <c r="L81" s="24"/>
    </row>
    <row r="82" spans="1:12" ht="12.75">
      <c r="A82" s="2"/>
      <c r="B82" s="24"/>
      <c r="C82" s="2"/>
      <c r="D82" s="2"/>
      <c r="E82" s="2"/>
      <c r="L82" s="24"/>
    </row>
    <row r="83" spans="1:12" ht="12.75">
      <c r="A83" s="2"/>
      <c r="B83" s="24"/>
      <c r="C83" s="2"/>
      <c r="D83" s="2"/>
      <c r="E83" s="2"/>
      <c r="L83" s="24"/>
    </row>
    <row r="84" spans="1:12" ht="12.75">
      <c r="A84" s="2"/>
      <c r="B84" s="24"/>
      <c r="C84" s="2"/>
      <c r="D84" s="2"/>
      <c r="E84" s="2"/>
      <c r="L84" s="24"/>
    </row>
    <row r="85" spans="1:12" ht="12.75">
      <c r="A85" s="2"/>
      <c r="B85" s="24"/>
      <c r="C85" s="2"/>
      <c r="D85" s="2"/>
      <c r="E85" s="2"/>
      <c r="L85" s="24"/>
    </row>
    <row r="86" spans="1:12" ht="12.75">
      <c r="A86" s="2"/>
      <c r="B86" s="24"/>
      <c r="C86" s="2"/>
      <c r="D86" s="2"/>
      <c r="E86" s="2"/>
      <c r="L86" s="24"/>
    </row>
    <row r="87" spans="1:12" ht="12.75">
      <c r="A87" s="2"/>
      <c r="B87" s="24"/>
      <c r="C87" s="2"/>
      <c r="D87" s="2"/>
      <c r="E87" s="2"/>
      <c r="L87" s="24"/>
    </row>
    <row r="88" spans="1:12" ht="12.75">
      <c r="A88" s="2"/>
      <c r="B88" s="24"/>
      <c r="C88" s="2"/>
      <c r="D88" s="2"/>
      <c r="E88" s="2"/>
      <c r="L88" s="24"/>
    </row>
    <row r="89" spans="1:12" ht="12.75">
      <c r="A89" s="2"/>
      <c r="B89" s="24"/>
      <c r="C89" s="2"/>
      <c r="D89" s="2"/>
      <c r="E89" s="2"/>
      <c r="L89" s="24"/>
    </row>
    <row r="90" spans="1:12" ht="12.75">
      <c r="A90" s="2"/>
      <c r="B90" s="24"/>
      <c r="C90" s="2"/>
      <c r="D90" s="2"/>
      <c r="E90" s="2"/>
      <c r="L90" s="24"/>
    </row>
    <row r="91" spans="1:12" ht="12.75">
      <c r="A91" s="2"/>
      <c r="B91" s="24"/>
      <c r="C91" s="2"/>
      <c r="D91" s="2"/>
      <c r="E91" s="2"/>
      <c r="L91" s="24"/>
    </row>
    <row r="92" spans="1:12" ht="12.75">
      <c r="A92" s="2"/>
      <c r="B92" s="24"/>
      <c r="C92" s="2"/>
      <c r="D92" s="2"/>
      <c r="E92" s="2"/>
      <c r="L92" s="24"/>
    </row>
    <row r="93" spans="1:12" ht="12.75">
      <c r="A93" s="2"/>
      <c r="B93" s="24"/>
      <c r="C93" s="2"/>
      <c r="D93" s="2"/>
      <c r="E93" s="2"/>
      <c r="L93" s="24"/>
    </row>
    <row r="94" spans="1:12" ht="12.75">
      <c r="A94" s="2"/>
      <c r="B94" s="24"/>
      <c r="C94" s="2"/>
      <c r="D94" s="2"/>
      <c r="E94" s="2"/>
      <c r="L94" s="24"/>
    </row>
    <row r="95" spans="1:12" ht="12.75">
      <c r="A95" s="2"/>
      <c r="B95" s="24"/>
      <c r="C95" s="2"/>
      <c r="D95" s="2"/>
      <c r="E95" s="2"/>
      <c r="L95" s="24"/>
    </row>
    <row r="96" spans="1:12" ht="12.75">
      <c r="A96" s="2"/>
      <c r="B96" s="24"/>
      <c r="C96" s="2"/>
      <c r="D96" s="2"/>
      <c r="E96" s="2"/>
      <c r="L96" s="24"/>
    </row>
    <row r="97" spans="1:12" ht="12.75">
      <c r="A97" s="2"/>
      <c r="B97" s="24"/>
      <c r="C97" s="2"/>
      <c r="D97" s="2"/>
      <c r="E97" s="2"/>
      <c r="L97" s="24"/>
    </row>
    <row r="98" spans="1:12" ht="12.75">
      <c r="A98" s="2"/>
      <c r="B98" s="24"/>
      <c r="C98" s="2"/>
      <c r="D98" s="2"/>
      <c r="E98" s="2"/>
      <c r="L98" s="24"/>
    </row>
    <row r="99" spans="1:12" ht="12.75">
      <c r="A99" s="2"/>
      <c r="B99" s="24"/>
      <c r="C99" s="2"/>
      <c r="D99" s="2"/>
      <c r="E99" s="2"/>
      <c r="L99" s="24"/>
    </row>
    <row r="100" spans="1:12" ht="12.75">
      <c r="A100" s="2"/>
      <c r="B100" s="24"/>
      <c r="C100" s="2"/>
      <c r="D100" s="2"/>
      <c r="E100" s="2"/>
      <c r="L100" s="24"/>
    </row>
    <row r="101" spans="1:12" ht="12.75">
      <c r="A101" s="2"/>
      <c r="B101" s="24"/>
      <c r="C101" s="2"/>
      <c r="D101" s="2"/>
      <c r="E101" s="2"/>
      <c r="L101" s="24"/>
    </row>
    <row r="102" spans="1:12" ht="12.75">
      <c r="A102" s="2"/>
      <c r="B102" s="24"/>
      <c r="C102" s="2"/>
      <c r="D102" s="2"/>
      <c r="E102" s="2"/>
      <c r="L102" s="24"/>
    </row>
    <row r="103" spans="1:12" ht="12.75">
      <c r="A103" s="2"/>
      <c r="B103" s="24"/>
      <c r="C103" s="2"/>
      <c r="D103" s="2"/>
      <c r="E103" s="2"/>
      <c r="L103" s="24"/>
    </row>
    <row r="104" spans="1:12" ht="12.75">
      <c r="A104" s="2"/>
      <c r="B104" s="24"/>
      <c r="C104" s="2"/>
      <c r="D104" s="2"/>
      <c r="E104" s="2"/>
      <c r="L104" s="24"/>
    </row>
    <row r="105" spans="1:12" ht="12.75">
      <c r="A105" s="2"/>
      <c r="B105" s="24"/>
      <c r="C105" s="2"/>
      <c r="D105" s="2"/>
      <c r="E105" s="2"/>
      <c r="L105" s="24"/>
    </row>
    <row r="106" spans="1:12" ht="12.75">
      <c r="A106" s="2"/>
      <c r="B106" s="24"/>
      <c r="C106" s="2"/>
      <c r="D106" s="2"/>
      <c r="E106" s="2"/>
      <c r="L106" s="24"/>
    </row>
    <row r="107" spans="1:12" ht="12.75">
      <c r="A107" s="2"/>
      <c r="B107" s="24"/>
      <c r="C107" s="2"/>
      <c r="D107" s="2"/>
      <c r="E107" s="2"/>
      <c r="L107" s="24"/>
    </row>
    <row r="108" spans="1:12" ht="12.75">
      <c r="A108" s="2"/>
      <c r="B108" s="24"/>
      <c r="C108" s="2"/>
      <c r="D108" s="2"/>
      <c r="E108" s="2"/>
      <c r="L108" s="24"/>
    </row>
    <row r="109" spans="1:12" ht="12.75">
      <c r="A109" s="2"/>
      <c r="B109" s="24"/>
      <c r="C109" s="2"/>
      <c r="D109" s="2"/>
      <c r="E109" s="2"/>
      <c r="L109" s="24"/>
    </row>
    <row r="110" spans="1:12" ht="12.75">
      <c r="A110" s="2"/>
      <c r="B110" s="24"/>
      <c r="C110" s="2"/>
      <c r="D110" s="2"/>
      <c r="E110" s="2"/>
      <c r="L110" s="24"/>
    </row>
    <row r="111" spans="1:12" ht="12.75">
      <c r="A111" s="2"/>
      <c r="B111" s="24"/>
      <c r="C111" s="2"/>
      <c r="D111" s="2"/>
      <c r="E111" s="2"/>
      <c r="L111" s="24"/>
    </row>
    <row r="112" spans="1:12" ht="12.75">
      <c r="A112" s="2"/>
      <c r="B112" s="24"/>
      <c r="C112" s="2"/>
      <c r="D112" s="2"/>
      <c r="E112" s="2"/>
      <c r="L112" s="24"/>
    </row>
    <row r="113" spans="1:12" ht="12.75">
      <c r="A113" s="2"/>
      <c r="B113" s="24"/>
      <c r="C113" s="2"/>
      <c r="D113" s="2"/>
      <c r="E113" s="2"/>
      <c r="L113" s="24"/>
    </row>
    <row r="114" spans="1:12" ht="12.75">
      <c r="A114" s="2"/>
      <c r="B114" s="24"/>
      <c r="C114" s="2"/>
      <c r="D114" s="2"/>
      <c r="E114" s="2"/>
      <c r="L114" s="24"/>
    </row>
    <row r="115" spans="1:12" ht="12.75">
      <c r="A115" s="2"/>
      <c r="B115" s="24"/>
      <c r="C115" s="2"/>
      <c r="D115" s="2"/>
      <c r="E115" s="2"/>
      <c r="L115" s="24"/>
    </row>
    <row r="116" spans="1:12" ht="12.75">
      <c r="A116" s="2"/>
      <c r="B116" s="24"/>
      <c r="C116" s="2"/>
      <c r="D116" s="2"/>
      <c r="E116" s="2"/>
      <c r="L116" s="24"/>
    </row>
    <row r="117" spans="1:12" ht="12.75">
      <c r="A117" s="2"/>
      <c r="B117" s="24"/>
      <c r="C117" s="2"/>
      <c r="D117" s="2"/>
      <c r="E117" s="2"/>
      <c r="L117" s="24"/>
    </row>
    <row r="118" spans="1:12" ht="12.75">
      <c r="A118" s="2"/>
      <c r="B118" s="24"/>
      <c r="C118" s="2"/>
      <c r="D118" s="2"/>
      <c r="E118" s="2"/>
      <c r="L118" s="24"/>
    </row>
    <row r="119" spans="1:12" ht="12.75">
      <c r="A119" s="2"/>
      <c r="B119" s="24"/>
      <c r="C119" s="2"/>
      <c r="D119" s="2"/>
      <c r="E119" s="2"/>
      <c r="L119" s="24"/>
    </row>
    <row r="120" spans="1:12" ht="12.75">
      <c r="A120" s="2"/>
      <c r="B120" s="24"/>
      <c r="C120" s="2"/>
      <c r="D120" s="2"/>
      <c r="E120" s="2"/>
      <c r="L120" s="24"/>
    </row>
    <row r="121" spans="1:12" ht="12.75">
      <c r="A121" s="2"/>
      <c r="B121" s="24"/>
      <c r="C121" s="2"/>
      <c r="D121" s="2"/>
      <c r="E121" s="2"/>
      <c r="L121" s="24"/>
    </row>
    <row r="122" spans="1:12" ht="12.75">
      <c r="A122" s="2"/>
      <c r="B122" s="24"/>
      <c r="C122" s="2"/>
      <c r="D122" s="2"/>
      <c r="E122" s="2"/>
      <c r="L122" s="24"/>
    </row>
    <row r="123" spans="1:12" ht="12.75">
      <c r="A123" s="2"/>
      <c r="B123" s="24"/>
      <c r="C123" s="2"/>
      <c r="D123" s="2"/>
      <c r="E123" s="2"/>
      <c r="L123" s="24"/>
    </row>
    <row r="124" spans="1:12" ht="12.75">
      <c r="A124" s="2"/>
      <c r="B124" s="24"/>
      <c r="C124" s="2"/>
      <c r="D124" s="2"/>
      <c r="E124" s="2"/>
      <c r="L124" s="24"/>
    </row>
    <row r="125" spans="1:12" ht="12.75">
      <c r="A125" s="2"/>
      <c r="B125" s="24"/>
      <c r="C125" s="2"/>
      <c r="D125" s="2"/>
      <c r="E125" s="2"/>
      <c r="L125" s="24"/>
    </row>
    <row r="126" spans="1:12" ht="12.75">
      <c r="A126" s="2"/>
      <c r="B126" s="24"/>
      <c r="C126" s="2"/>
      <c r="D126" s="2"/>
      <c r="E126" s="2"/>
      <c r="L126" s="24"/>
    </row>
    <row r="127" spans="1:12" ht="12.75">
      <c r="A127" s="2"/>
      <c r="B127" s="24"/>
      <c r="C127" s="2"/>
      <c r="D127" s="2"/>
      <c r="E127" s="2"/>
      <c r="L127" s="24"/>
    </row>
    <row r="128" spans="1:12" ht="12.75">
      <c r="A128" s="2"/>
      <c r="B128" s="24"/>
      <c r="C128" s="2"/>
      <c r="D128" s="2"/>
      <c r="E128" s="2"/>
      <c r="L128" s="24"/>
    </row>
    <row r="129" spans="1:12" ht="12.75">
      <c r="A129" s="2"/>
      <c r="B129" s="24"/>
      <c r="C129" s="2"/>
      <c r="D129" s="2"/>
      <c r="E129" s="2"/>
      <c r="L129" s="24"/>
    </row>
  </sheetData>
  <mergeCells count="23">
    <mergeCell ref="Q10:Q13"/>
    <mergeCell ref="R10:R12"/>
    <mergeCell ref="G11:G12"/>
    <mergeCell ref="H11:H12"/>
    <mergeCell ref="I11:I12"/>
    <mergeCell ref="L10:L13"/>
    <mergeCell ref="N10:N12"/>
    <mergeCell ref="O10:O12"/>
    <mergeCell ref="M10:M13"/>
    <mergeCell ref="A8:Q8"/>
    <mergeCell ref="A9:Q9"/>
    <mergeCell ref="A10:A13"/>
    <mergeCell ref="B10:B13"/>
    <mergeCell ref="C10:E13"/>
    <mergeCell ref="F10:F13"/>
    <mergeCell ref="G10:I10"/>
    <mergeCell ref="J10:J12"/>
    <mergeCell ref="K10:K12"/>
    <mergeCell ref="P10:P12"/>
    <mergeCell ref="B1:M1"/>
    <mergeCell ref="B2:M2"/>
    <mergeCell ref="B3:M3"/>
    <mergeCell ref="B5:M5"/>
  </mergeCells>
  <printOptions/>
  <pageMargins left="0.7874015748031497" right="0.3937007874015748" top="0.3937007874015748" bottom="0.3937007874015748" header="0.11811023622047245" footer="0.118110236220472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29"/>
  <sheetViews>
    <sheetView workbookViewId="0" topLeftCell="A1">
      <selection activeCell="A1" sqref="A1:S45"/>
    </sheetView>
  </sheetViews>
  <sheetFormatPr defaultColWidth="9.00390625" defaultRowHeight="12.75"/>
  <cols>
    <col min="1" max="1" width="43.75390625" style="0" customWidth="1"/>
    <col min="2" max="2" width="6.875" style="1" customWidth="1"/>
    <col min="3" max="3" width="8.00390625" style="0" hidden="1" customWidth="1"/>
    <col min="4" max="4" width="6.75390625" style="0" hidden="1" customWidth="1"/>
    <col min="5" max="5" width="0.5" style="0" hidden="1" customWidth="1"/>
    <col min="6" max="6" width="11.25390625" style="0" hidden="1" customWidth="1"/>
    <col min="7" max="7" width="10.875" style="0" hidden="1" customWidth="1"/>
    <col min="8" max="8" width="10.125" style="0" hidden="1" customWidth="1"/>
    <col min="9" max="9" width="10.00390625" style="0" hidden="1" customWidth="1"/>
    <col min="10" max="10" width="10.50390625" style="2" hidden="1" customWidth="1"/>
    <col min="11" max="11" width="0.2421875" style="0" hidden="1" customWidth="1"/>
    <col min="12" max="12" width="10.125" style="1" customWidth="1"/>
    <col min="13" max="13" width="13.875" style="22" customWidth="1"/>
    <col min="14" max="14" width="11.50390625" style="2" hidden="1" customWidth="1"/>
    <col min="15" max="15" width="11.875" style="0" hidden="1" customWidth="1"/>
    <col min="16" max="16" width="11.00390625" style="3" hidden="1" customWidth="1"/>
    <col min="17" max="17" width="10.50390625" style="2" hidden="1" customWidth="1"/>
    <col min="18" max="18" width="0.12890625" style="0" hidden="1" customWidth="1"/>
    <col min="19" max="19" width="8.50390625" style="20" customWidth="1"/>
  </cols>
  <sheetData>
    <row r="1" spans="1:19" ht="13.5">
      <c r="A1" s="78"/>
      <c r="B1" s="120" t="s">
        <v>92</v>
      </c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79" t="s">
        <v>69</v>
      </c>
      <c r="O1" s="79" t="s">
        <v>69</v>
      </c>
      <c r="P1" s="80"/>
      <c r="Q1" s="78"/>
      <c r="R1" s="81"/>
      <c r="S1" s="71"/>
    </row>
    <row r="2" spans="1:19" ht="13.5">
      <c r="A2" s="78"/>
      <c r="B2" s="121" t="s">
        <v>70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79" t="s">
        <v>70</v>
      </c>
      <c r="O2" s="79" t="s">
        <v>70</v>
      </c>
      <c r="P2" s="80"/>
      <c r="Q2" s="78"/>
      <c r="R2" s="81"/>
      <c r="S2" s="71"/>
    </row>
    <row r="3" spans="1:19" ht="13.5">
      <c r="A3" s="78"/>
      <c r="B3" s="121" t="s">
        <v>88</v>
      </c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79" t="s">
        <v>71</v>
      </c>
      <c r="O3" s="79" t="s">
        <v>71</v>
      </c>
      <c r="P3" s="80"/>
      <c r="Q3" s="78"/>
      <c r="R3" s="81"/>
      <c r="S3" s="71"/>
    </row>
    <row r="4" spans="1:19" ht="13.5">
      <c r="A4" s="78"/>
      <c r="B4" s="82" t="s">
        <v>89</v>
      </c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79"/>
      <c r="O4" s="79"/>
      <c r="P4" s="80"/>
      <c r="Q4" s="78"/>
      <c r="R4" s="81"/>
      <c r="S4" s="71"/>
    </row>
    <row r="5" spans="1:19" ht="13.5">
      <c r="A5" s="78"/>
      <c r="B5" s="121" t="s">
        <v>90</v>
      </c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79" t="s">
        <v>72</v>
      </c>
      <c r="O5" s="79" t="s">
        <v>72</v>
      </c>
      <c r="P5" s="80"/>
      <c r="Q5" s="78"/>
      <c r="R5" s="81"/>
      <c r="S5" s="71"/>
    </row>
    <row r="6" spans="1:19" ht="12.75" customHeight="1" hidden="1">
      <c r="A6" s="78"/>
      <c r="B6" s="83"/>
      <c r="C6" s="78"/>
      <c r="D6" s="78"/>
      <c r="E6" s="78"/>
      <c r="F6" s="78"/>
      <c r="G6" s="78"/>
      <c r="H6" s="78"/>
      <c r="I6" s="78"/>
      <c r="J6" s="78"/>
      <c r="K6" s="78"/>
      <c r="L6" s="83"/>
      <c r="M6" s="84"/>
      <c r="N6" s="84"/>
      <c r="O6" s="84"/>
      <c r="P6" s="80"/>
      <c r="Q6" s="78"/>
      <c r="R6" s="81"/>
      <c r="S6" s="71"/>
    </row>
    <row r="7" spans="1:19" ht="12.75" customHeight="1" hidden="1">
      <c r="A7" s="78"/>
      <c r="B7" s="83"/>
      <c r="C7" s="78"/>
      <c r="D7" s="78"/>
      <c r="E7" s="78"/>
      <c r="F7" s="78"/>
      <c r="G7" s="78"/>
      <c r="H7" s="78"/>
      <c r="I7" s="78"/>
      <c r="J7" s="78"/>
      <c r="K7" s="78"/>
      <c r="L7" s="83"/>
      <c r="M7" s="84"/>
      <c r="N7" s="84"/>
      <c r="O7" s="84"/>
      <c r="P7" s="80"/>
      <c r="Q7" s="78"/>
      <c r="R7" s="81"/>
      <c r="S7" s="71"/>
    </row>
    <row r="8" spans="1:19" ht="39" customHeight="1">
      <c r="A8" s="122" t="s">
        <v>91</v>
      </c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81"/>
      <c r="S8" s="71"/>
    </row>
    <row r="9" spans="1:19" ht="19.5" customHeight="1" hidden="1">
      <c r="A9" s="123"/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81"/>
      <c r="S9" s="71"/>
    </row>
    <row r="10" spans="1:19" ht="15.75" customHeight="1">
      <c r="A10" s="102" t="s">
        <v>0</v>
      </c>
      <c r="B10" s="102" t="s">
        <v>1</v>
      </c>
      <c r="C10" s="102" t="s">
        <v>2</v>
      </c>
      <c r="D10" s="102"/>
      <c r="E10" s="102"/>
      <c r="F10" s="102" t="s">
        <v>3</v>
      </c>
      <c r="G10" s="102" t="s">
        <v>4</v>
      </c>
      <c r="H10" s="102"/>
      <c r="I10" s="102"/>
      <c r="J10" s="102" t="s">
        <v>5</v>
      </c>
      <c r="K10" s="102" t="s">
        <v>6</v>
      </c>
      <c r="L10" s="102" t="s">
        <v>1</v>
      </c>
      <c r="M10" s="102" t="s">
        <v>76</v>
      </c>
      <c r="N10" s="110" t="s">
        <v>7</v>
      </c>
      <c r="O10" s="110" t="s">
        <v>8</v>
      </c>
      <c r="P10" s="110" t="s">
        <v>9</v>
      </c>
      <c r="Q10" s="110" t="s">
        <v>10</v>
      </c>
      <c r="R10" s="124" t="s">
        <v>11</v>
      </c>
      <c r="S10" s="71"/>
    </row>
    <row r="11" spans="1:19" ht="16.5" customHeight="1">
      <c r="A11" s="102"/>
      <c r="B11" s="102"/>
      <c r="C11" s="102"/>
      <c r="D11" s="102"/>
      <c r="E11" s="102"/>
      <c r="F11" s="102"/>
      <c r="G11" s="102" t="s">
        <v>12</v>
      </c>
      <c r="H11" s="102" t="s">
        <v>13</v>
      </c>
      <c r="I11" s="102" t="s">
        <v>14</v>
      </c>
      <c r="J11" s="102"/>
      <c r="K11" s="102"/>
      <c r="L11" s="102"/>
      <c r="M11" s="102"/>
      <c r="N11" s="110"/>
      <c r="O11" s="110"/>
      <c r="P11" s="110"/>
      <c r="Q11" s="110"/>
      <c r="R11" s="124"/>
      <c r="S11" s="71"/>
    </row>
    <row r="12" spans="1:19" ht="15.75" customHeight="1">
      <c r="A12" s="102"/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10"/>
      <c r="O12" s="110"/>
      <c r="P12" s="110"/>
      <c r="Q12" s="110"/>
      <c r="R12" s="124"/>
      <c r="S12" s="71"/>
    </row>
    <row r="13" spans="1:19" ht="13.5" customHeight="1">
      <c r="A13" s="102"/>
      <c r="B13" s="102"/>
      <c r="C13" s="102"/>
      <c r="D13" s="102"/>
      <c r="E13" s="102"/>
      <c r="F13" s="102"/>
      <c r="G13" s="40"/>
      <c r="H13" s="40"/>
      <c r="I13" s="40"/>
      <c r="J13" s="40"/>
      <c r="K13" s="40"/>
      <c r="L13" s="102"/>
      <c r="M13" s="125"/>
      <c r="N13" s="85"/>
      <c r="O13" s="85"/>
      <c r="P13" s="86"/>
      <c r="Q13" s="110"/>
      <c r="R13" s="81"/>
      <c r="S13" s="71"/>
    </row>
    <row r="14" spans="1:19" ht="20.25" customHeight="1">
      <c r="A14" s="46" t="s">
        <v>15</v>
      </c>
      <c r="B14" s="45" t="s">
        <v>16</v>
      </c>
      <c r="C14" s="46">
        <f>SUM(C16:C20)</f>
        <v>72573</v>
      </c>
      <c r="D14" s="46">
        <f>SUM(D16:D20)</f>
        <v>-4729</v>
      </c>
      <c r="E14" s="46" t="e">
        <f aca="true" t="shared" si="0" ref="E14:K14">SUM(E15:E20)</f>
        <v>#REF!</v>
      </c>
      <c r="F14" s="46" t="e">
        <f t="shared" si="0"/>
        <v>#REF!</v>
      </c>
      <c r="G14" s="46" t="e">
        <f t="shared" si="0"/>
        <v>#REF!</v>
      </c>
      <c r="H14" s="46" t="e">
        <f t="shared" si="0"/>
        <v>#REF!</v>
      </c>
      <c r="I14" s="46" t="e">
        <f t="shared" si="0"/>
        <v>#REF!</v>
      </c>
      <c r="J14" s="47" t="e">
        <f t="shared" si="0"/>
        <v>#REF!</v>
      </c>
      <c r="K14" s="46" t="e">
        <f t="shared" si="0"/>
        <v>#REF!</v>
      </c>
      <c r="L14" s="45"/>
      <c r="M14" s="47">
        <f>M15+M16+M17+M18+M19+M20</f>
        <v>63000.5</v>
      </c>
      <c r="N14" s="47" t="e">
        <f>J14/G14*100</f>
        <v>#REF!</v>
      </c>
      <c r="O14" s="47" t="e">
        <f>#REF!/G14*100</f>
        <v>#REF!</v>
      </c>
      <c r="P14" s="87" t="e">
        <f>#REF!/#REF!*100</f>
        <v>#REF!</v>
      </c>
      <c r="Q14" s="47" t="e">
        <f>SUM(Q15:Q20)</f>
        <v>#REF!</v>
      </c>
      <c r="R14" s="88" t="e">
        <f>#REF!/Q14*100</f>
        <v>#REF!</v>
      </c>
      <c r="S14" s="71">
        <f>M14/$M$45*100</f>
        <v>11.54805805364342</v>
      </c>
    </row>
    <row r="15" spans="1:23" ht="27.75" customHeight="1">
      <c r="A15" s="89" t="s">
        <v>77</v>
      </c>
      <c r="B15" s="52"/>
      <c r="C15" s="54">
        <v>2675</v>
      </c>
      <c r="D15" s="54"/>
      <c r="E15" s="53">
        <v>2543</v>
      </c>
      <c r="F15" s="53">
        <f aca="true" t="shared" si="1" ref="F15:F39">G15+H15+I15</f>
        <v>2593</v>
      </c>
      <c r="G15" s="53">
        <v>2593</v>
      </c>
      <c r="H15" s="53"/>
      <c r="I15" s="53"/>
      <c r="J15" s="53">
        <f>2152+1349</f>
        <v>3501</v>
      </c>
      <c r="K15" s="54" t="e">
        <f>#REF!+#REF!+#REF!</f>
        <v>#REF!</v>
      </c>
      <c r="L15" s="52" t="s">
        <v>17</v>
      </c>
      <c r="M15" s="53">
        <v>4409.1</v>
      </c>
      <c r="N15" s="47">
        <f aca="true" t="shared" si="2" ref="N15:N45">J15/G15*100</f>
        <v>135.01735441573467</v>
      </c>
      <c r="O15" s="47" t="e">
        <f>#REF!/G15*100</f>
        <v>#REF!</v>
      </c>
      <c r="P15" s="90"/>
      <c r="Q15" s="54">
        <v>942.6</v>
      </c>
      <c r="R15" s="88" t="e">
        <f>#REF!/Q15*100</f>
        <v>#REF!</v>
      </c>
      <c r="S15" s="71">
        <f aca="true" t="shared" si="3" ref="S15:S47">M15/$M$45*100</f>
        <v>0.8081926772695329</v>
      </c>
      <c r="W15" s="6"/>
    </row>
    <row r="16" spans="1:25" ht="13.5">
      <c r="A16" s="89" t="s">
        <v>18</v>
      </c>
      <c r="B16" s="52"/>
      <c r="C16" s="54">
        <v>45198</v>
      </c>
      <c r="D16" s="54">
        <f>-834-3694</f>
        <v>-4528</v>
      </c>
      <c r="E16" s="53">
        <v>39830</v>
      </c>
      <c r="F16" s="53">
        <f t="shared" si="1"/>
        <v>47382.1</v>
      </c>
      <c r="G16" s="53">
        <f>42752.1+2800</f>
        <v>45552.1</v>
      </c>
      <c r="H16" s="53"/>
      <c r="I16" s="53">
        <v>1830</v>
      </c>
      <c r="J16" s="53">
        <f>1166+45418</f>
        <v>46584</v>
      </c>
      <c r="K16" s="54" t="e">
        <f>#REF!+#REF!+#REF!</f>
        <v>#REF!</v>
      </c>
      <c r="L16" s="52" t="s">
        <v>19</v>
      </c>
      <c r="M16" s="53">
        <v>33539</v>
      </c>
      <c r="N16" s="47">
        <f t="shared" si="2"/>
        <v>102.26531817413466</v>
      </c>
      <c r="O16" s="47" t="e">
        <f>#REF!/G16*100</f>
        <v>#REF!</v>
      </c>
      <c r="P16" s="90"/>
      <c r="Q16" s="54">
        <v>26630.9</v>
      </c>
      <c r="R16" s="88" t="e">
        <f>#REF!/Q16*100</f>
        <v>#REF!</v>
      </c>
      <c r="S16" s="71">
        <f t="shared" si="3"/>
        <v>6.147734050700339</v>
      </c>
      <c r="Y16" s="2"/>
    </row>
    <row r="17" spans="1:25" ht="13.5">
      <c r="A17" s="89" t="s">
        <v>74</v>
      </c>
      <c r="B17" s="52"/>
      <c r="C17" s="54"/>
      <c r="D17" s="54"/>
      <c r="E17" s="53"/>
      <c r="F17" s="53"/>
      <c r="G17" s="53"/>
      <c r="H17" s="53"/>
      <c r="I17" s="53"/>
      <c r="J17" s="53"/>
      <c r="K17" s="54"/>
      <c r="L17" s="52" t="s">
        <v>21</v>
      </c>
      <c r="M17" s="53">
        <v>3844.7</v>
      </c>
      <c r="N17" s="47"/>
      <c r="O17" s="47"/>
      <c r="P17" s="90"/>
      <c r="Q17" s="54"/>
      <c r="R17" s="88"/>
      <c r="S17" s="71">
        <f t="shared" si="3"/>
        <v>0.7047375623819312</v>
      </c>
      <c r="Y17" s="2"/>
    </row>
    <row r="18" spans="1:19" ht="17.25" customHeight="1">
      <c r="A18" s="89" t="s">
        <v>79</v>
      </c>
      <c r="B18" s="52"/>
      <c r="C18" s="54"/>
      <c r="D18" s="54"/>
      <c r="E18" s="53">
        <v>186</v>
      </c>
      <c r="F18" s="53">
        <f t="shared" si="1"/>
        <v>186</v>
      </c>
      <c r="G18" s="53"/>
      <c r="H18" s="53">
        <v>186</v>
      </c>
      <c r="I18" s="53"/>
      <c r="J18" s="53"/>
      <c r="K18" s="54" t="e">
        <f>#REF!+#REF!+#REF!</f>
        <v>#REF!</v>
      </c>
      <c r="L18" s="52" t="s">
        <v>22</v>
      </c>
      <c r="M18" s="53">
        <v>500</v>
      </c>
      <c r="N18" s="47"/>
      <c r="O18" s="47"/>
      <c r="P18" s="90"/>
      <c r="Q18" s="54" t="s">
        <v>20</v>
      </c>
      <c r="R18" s="88"/>
      <c r="S18" s="71">
        <f t="shared" si="3"/>
        <v>0.09165052700886041</v>
      </c>
    </row>
    <row r="19" spans="1:19" ht="13.5" customHeight="1">
      <c r="A19" s="89" t="s">
        <v>23</v>
      </c>
      <c r="B19" s="52"/>
      <c r="C19" s="54">
        <v>6000</v>
      </c>
      <c r="D19" s="54"/>
      <c r="E19" s="53">
        <v>3855</v>
      </c>
      <c r="F19" s="53">
        <f t="shared" si="1"/>
        <v>6887.900000000001</v>
      </c>
      <c r="G19" s="53">
        <f>38.1+5349.8+1500</f>
        <v>6887.900000000001</v>
      </c>
      <c r="H19" s="53"/>
      <c r="I19" s="53"/>
      <c r="J19" s="53">
        <v>10000</v>
      </c>
      <c r="K19" s="54" t="e">
        <f>#REF!+#REF!+#REF!</f>
        <v>#REF!</v>
      </c>
      <c r="L19" s="52" t="s">
        <v>24</v>
      </c>
      <c r="M19" s="53">
        <v>5000</v>
      </c>
      <c r="N19" s="47">
        <f t="shared" si="2"/>
        <v>145.18213098331856</v>
      </c>
      <c r="O19" s="47" t="e">
        <f>#REF!/G19*100</f>
        <v>#REF!</v>
      </c>
      <c r="P19" s="90"/>
      <c r="Q19" s="54" t="s">
        <v>20</v>
      </c>
      <c r="R19" s="88"/>
      <c r="S19" s="71">
        <f t="shared" si="3"/>
        <v>0.9165052700886042</v>
      </c>
    </row>
    <row r="20" spans="1:19" ht="17.25" customHeight="1">
      <c r="A20" s="89" t="s">
        <v>78</v>
      </c>
      <c r="B20" s="52"/>
      <c r="C20" s="54">
        <v>21375</v>
      </c>
      <c r="D20" s="54">
        <f>160+834-4889+3694</f>
        <v>-201</v>
      </c>
      <c r="E20" s="53" t="e">
        <f>SUM(#REF!)</f>
        <v>#REF!</v>
      </c>
      <c r="F20" s="53" t="e">
        <f t="shared" si="1"/>
        <v>#REF!</v>
      </c>
      <c r="G20" s="53" t="e">
        <f>SUM(#REF!)</f>
        <v>#REF!</v>
      </c>
      <c r="H20" s="53" t="e">
        <f>SUM(#REF!)</f>
        <v>#REF!</v>
      </c>
      <c r="I20" s="53" t="e">
        <f>SUM(#REF!)</f>
        <v>#REF!</v>
      </c>
      <c r="J20" s="53" t="e">
        <f>SUM(#REF!)</f>
        <v>#REF!</v>
      </c>
      <c r="K20" s="54" t="e">
        <f>#REF!+#REF!+#REF!</f>
        <v>#REF!</v>
      </c>
      <c r="L20" s="52" t="s">
        <v>25</v>
      </c>
      <c r="M20" s="53">
        <v>15707.7</v>
      </c>
      <c r="N20" s="47" t="e">
        <f t="shared" si="2"/>
        <v>#REF!</v>
      </c>
      <c r="O20" s="47" t="e">
        <f>#REF!/G20*100</f>
        <v>#REF!</v>
      </c>
      <c r="P20" s="90"/>
      <c r="Q20" s="54" t="e">
        <f>SUM(#REF!)</f>
        <v>#REF!</v>
      </c>
      <c r="R20" s="88" t="e">
        <f>#REF!/Q20*100</f>
        <v>#REF!</v>
      </c>
      <c r="S20" s="71">
        <f t="shared" si="3"/>
        <v>2.879237966194154</v>
      </c>
    </row>
    <row r="21" spans="1:19" ht="33.75" customHeight="1">
      <c r="A21" s="46" t="s">
        <v>26</v>
      </c>
      <c r="B21" s="45" t="s">
        <v>27</v>
      </c>
      <c r="C21" s="46">
        <f aca="true" t="shared" si="4" ref="C21:K21">SUM(C22:C22)</f>
        <v>900</v>
      </c>
      <c r="D21" s="46">
        <f t="shared" si="4"/>
        <v>0</v>
      </c>
      <c r="E21" s="46">
        <f t="shared" si="4"/>
        <v>508.2</v>
      </c>
      <c r="F21" s="46">
        <f t="shared" si="4"/>
        <v>1315.6</v>
      </c>
      <c r="G21" s="46">
        <f t="shared" si="4"/>
        <v>1315.6</v>
      </c>
      <c r="H21" s="46">
        <f t="shared" si="4"/>
        <v>0</v>
      </c>
      <c r="I21" s="46">
        <f t="shared" si="4"/>
        <v>0</v>
      </c>
      <c r="J21" s="46">
        <f t="shared" si="4"/>
        <v>2460.7</v>
      </c>
      <c r="K21" s="46" t="e">
        <f t="shared" si="4"/>
        <v>#REF!</v>
      </c>
      <c r="L21" s="45"/>
      <c r="M21" s="47">
        <f>M22</f>
        <v>700</v>
      </c>
      <c r="N21" s="47">
        <f t="shared" si="2"/>
        <v>187.0401337792642</v>
      </c>
      <c r="O21" s="47" t="e">
        <f>#REF!/G21*100</f>
        <v>#REF!</v>
      </c>
      <c r="P21" s="87" t="e">
        <f>#REF!/#REF!*100</f>
        <v>#REF!</v>
      </c>
      <c r="Q21" s="46">
        <f>SUM(Q22:Q22)</f>
        <v>258.6</v>
      </c>
      <c r="R21" s="88" t="e">
        <f>#REF!/Q21*100</f>
        <v>#REF!</v>
      </c>
      <c r="S21" s="71">
        <f t="shared" si="3"/>
        <v>0.12831073781240457</v>
      </c>
    </row>
    <row r="22" spans="1:19" ht="30" customHeight="1">
      <c r="A22" s="89" t="s">
        <v>75</v>
      </c>
      <c r="B22" s="52"/>
      <c r="C22" s="54">
        <v>900</v>
      </c>
      <c r="D22" s="54"/>
      <c r="E22" s="54">
        <v>508.2</v>
      </c>
      <c r="F22" s="53">
        <f t="shared" si="1"/>
        <v>1315.6</v>
      </c>
      <c r="G22" s="54">
        <v>1315.6</v>
      </c>
      <c r="H22" s="54"/>
      <c r="I22" s="54"/>
      <c r="J22" s="54">
        <f>960.7+1500</f>
        <v>2460.7</v>
      </c>
      <c r="K22" s="54" t="e">
        <f>#REF!+#REF!+#REF!</f>
        <v>#REF!</v>
      </c>
      <c r="L22" s="52" t="s">
        <v>28</v>
      </c>
      <c r="M22" s="53">
        <v>700</v>
      </c>
      <c r="N22" s="47">
        <f t="shared" si="2"/>
        <v>187.0401337792642</v>
      </c>
      <c r="O22" s="47" t="e">
        <f>#REF!/G22*100</f>
        <v>#REF!</v>
      </c>
      <c r="P22" s="90"/>
      <c r="Q22" s="54">
        <v>258.6</v>
      </c>
      <c r="R22" s="88" t="e">
        <f>#REF!/Q22*100</f>
        <v>#REF!</v>
      </c>
      <c r="S22" s="71">
        <f t="shared" si="3"/>
        <v>0.12831073781240457</v>
      </c>
    </row>
    <row r="23" spans="1:19" ht="20.25" customHeight="1">
      <c r="A23" s="46" t="s">
        <v>29</v>
      </c>
      <c r="B23" s="45" t="s">
        <v>30</v>
      </c>
      <c r="C23" s="46">
        <f>SUM(C24:C26)</f>
        <v>6220</v>
      </c>
      <c r="D23" s="46">
        <f>SUM(D24:D26)</f>
        <v>0</v>
      </c>
      <c r="E23" s="46" t="e">
        <f>E24+#REF!+#REF!+#REF!+E25+E26</f>
        <v>#REF!</v>
      </c>
      <c r="F23" s="46" t="e">
        <f>F24+#REF!+#REF!+#REF!+F25+F26</f>
        <v>#REF!</v>
      </c>
      <c r="G23" s="46" t="e">
        <f>G24+#REF!+#REF!+#REF!+G25+G26</f>
        <v>#REF!</v>
      </c>
      <c r="H23" s="46" t="e">
        <f>H24+#REF!+#REF!+#REF!+H25+H26</f>
        <v>#REF!</v>
      </c>
      <c r="I23" s="46" t="e">
        <f>I24+#REF!+#REF!+#REF!+I25+I26</f>
        <v>#REF!</v>
      </c>
      <c r="J23" s="46" t="e">
        <f>J24+#REF!+#REF!+#REF!+J25+J26+#REF!</f>
        <v>#REF!</v>
      </c>
      <c r="K23" s="46" t="e">
        <f>K24+#REF!+#REF!+#REF!+K25+K26+#REF!</f>
        <v>#REF!</v>
      </c>
      <c r="L23" s="45"/>
      <c r="M23" s="47">
        <f>M24+M25+M26</f>
        <v>11832</v>
      </c>
      <c r="N23" s="47" t="e">
        <f t="shared" si="2"/>
        <v>#REF!</v>
      </c>
      <c r="O23" s="47" t="e">
        <f>#REF!/G23*100</f>
        <v>#REF!</v>
      </c>
      <c r="P23" s="87" t="e">
        <f>#REF!/#REF!*100</f>
        <v>#REF!</v>
      </c>
      <c r="Q23" s="46" t="e">
        <f>Q24+#REF!+#REF!+#REF!+Q25+Q26</f>
        <v>#REF!</v>
      </c>
      <c r="R23" s="88" t="e">
        <f>#REF!/Q23*100</f>
        <v>#REF!</v>
      </c>
      <c r="S23" s="71">
        <f t="shared" si="3"/>
        <v>2.1688180711376726</v>
      </c>
    </row>
    <row r="24" spans="1:19" ht="15.75" customHeight="1">
      <c r="A24" s="89" t="s">
        <v>86</v>
      </c>
      <c r="B24" s="52"/>
      <c r="C24" s="54">
        <v>2820</v>
      </c>
      <c r="D24" s="54"/>
      <c r="E24" s="54"/>
      <c r="F24" s="53">
        <f t="shared" si="1"/>
        <v>138</v>
      </c>
      <c r="G24" s="54">
        <v>138</v>
      </c>
      <c r="H24" s="54"/>
      <c r="I24" s="54"/>
      <c r="J24" s="54"/>
      <c r="K24" s="54" t="e">
        <f>#REF!+#REF!+#REF!</f>
        <v>#REF!</v>
      </c>
      <c r="L24" s="52" t="s">
        <v>31</v>
      </c>
      <c r="M24" s="53">
        <v>305</v>
      </c>
      <c r="N24" s="47">
        <f t="shared" si="2"/>
        <v>0</v>
      </c>
      <c r="O24" s="47" t="e">
        <f>#REF!/G24*100</f>
        <v>#REF!</v>
      </c>
      <c r="P24" s="90"/>
      <c r="Q24" s="54">
        <v>1880.3</v>
      </c>
      <c r="R24" s="88" t="e">
        <f>#REF!/Q24*100</f>
        <v>#REF!</v>
      </c>
      <c r="S24" s="71">
        <f t="shared" si="3"/>
        <v>0.05590682147540486</v>
      </c>
    </row>
    <row r="25" spans="1:19" ht="12.75" customHeight="1">
      <c r="A25" s="89" t="s">
        <v>32</v>
      </c>
      <c r="B25" s="52"/>
      <c r="C25" s="54">
        <v>1500</v>
      </c>
      <c r="D25" s="54"/>
      <c r="E25" s="54">
        <v>1000</v>
      </c>
      <c r="F25" s="53">
        <f t="shared" si="1"/>
        <v>1000</v>
      </c>
      <c r="G25" s="54">
        <v>1000</v>
      </c>
      <c r="H25" s="54"/>
      <c r="I25" s="54"/>
      <c r="J25" s="54">
        <v>3518.5</v>
      </c>
      <c r="K25" s="54" t="e">
        <f>#REF!+#REF!+#REF!</f>
        <v>#REF!</v>
      </c>
      <c r="L25" s="52" t="s">
        <v>33</v>
      </c>
      <c r="M25" s="53">
        <v>127</v>
      </c>
      <c r="N25" s="47">
        <f t="shared" si="2"/>
        <v>351.85</v>
      </c>
      <c r="O25" s="47" t="e">
        <f>#REF!/G25*100</f>
        <v>#REF!</v>
      </c>
      <c r="P25" s="90"/>
      <c r="Q25" s="54">
        <v>590.2</v>
      </c>
      <c r="R25" s="88" t="e">
        <f>#REF!/Q25*100</f>
        <v>#REF!</v>
      </c>
      <c r="S25" s="71">
        <f t="shared" si="3"/>
        <v>0.023279233860250544</v>
      </c>
    </row>
    <row r="26" spans="1:22" ht="14.25" customHeight="1">
      <c r="A26" s="89" t="s">
        <v>80</v>
      </c>
      <c r="B26" s="52"/>
      <c r="C26" s="54">
        <v>1900</v>
      </c>
      <c r="D26" s="54"/>
      <c r="E26" s="54" t="e">
        <f>SUM(#REF!)</f>
        <v>#REF!</v>
      </c>
      <c r="F26" s="53" t="e">
        <f t="shared" si="1"/>
        <v>#REF!</v>
      </c>
      <c r="G26" s="54" t="e">
        <f>SUM(#REF!)</f>
        <v>#REF!</v>
      </c>
      <c r="H26" s="54" t="e">
        <f>SUM(#REF!)</f>
        <v>#REF!</v>
      </c>
      <c r="I26" s="54" t="e">
        <f>SUM(#REF!)</f>
        <v>#REF!</v>
      </c>
      <c r="J26" s="54" t="e">
        <f>SUM(#REF!)</f>
        <v>#REF!</v>
      </c>
      <c r="K26" s="54" t="e">
        <f>#REF!+#REF!+#REF!</f>
        <v>#REF!</v>
      </c>
      <c r="L26" s="52" t="s">
        <v>34</v>
      </c>
      <c r="M26" s="53">
        <v>11400</v>
      </c>
      <c r="N26" s="47" t="e">
        <f t="shared" si="2"/>
        <v>#REF!</v>
      </c>
      <c r="O26" s="47" t="e">
        <f>#REF!/G26*100</f>
        <v>#REF!</v>
      </c>
      <c r="P26" s="90"/>
      <c r="Q26" s="54">
        <v>630</v>
      </c>
      <c r="R26" s="88" t="e">
        <f>#REF!/Q26*100</f>
        <v>#REF!</v>
      </c>
      <c r="S26" s="71">
        <f t="shared" si="3"/>
        <v>2.0896320158020174</v>
      </c>
      <c r="T26" s="70"/>
      <c r="U26" s="70"/>
      <c r="V26" s="70"/>
    </row>
    <row r="27" spans="1:19" ht="18" customHeight="1">
      <c r="A27" s="46" t="s">
        <v>35</v>
      </c>
      <c r="B27" s="45" t="s">
        <v>36</v>
      </c>
      <c r="C27" s="46">
        <f aca="true" t="shared" si="5" ref="C27:K27">SUM(C28:C31)</f>
        <v>59545</v>
      </c>
      <c r="D27" s="46">
        <f t="shared" si="5"/>
        <v>0</v>
      </c>
      <c r="E27" s="46" t="e">
        <f t="shared" si="5"/>
        <v>#REF!</v>
      </c>
      <c r="F27" s="46" t="e">
        <f t="shared" si="5"/>
        <v>#REF!</v>
      </c>
      <c r="G27" s="46" t="e">
        <f t="shared" si="5"/>
        <v>#REF!</v>
      </c>
      <c r="H27" s="46" t="e">
        <f t="shared" si="5"/>
        <v>#REF!</v>
      </c>
      <c r="I27" s="46" t="e">
        <f t="shared" si="5"/>
        <v>#REF!</v>
      </c>
      <c r="J27" s="46" t="e">
        <f t="shared" si="5"/>
        <v>#REF!</v>
      </c>
      <c r="K27" s="46" t="e">
        <f t="shared" si="5"/>
        <v>#REF!</v>
      </c>
      <c r="L27" s="45"/>
      <c r="M27" s="47">
        <f>M31+M30+M29+M28</f>
        <v>309807</v>
      </c>
      <c r="N27" s="47" t="e">
        <f t="shared" si="2"/>
        <v>#REF!</v>
      </c>
      <c r="O27" s="47" t="e">
        <f>#REF!/G27*100</f>
        <v>#REF!</v>
      </c>
      <c r="P27" s="87" t="e">
        <f>#REF!/#REF!*100</f>
        <v>#REF!</v>
      </c>
      <c r="Q27" s="46" t="e">
        <f>SUM(Q28:Q31)</f>
        <v>#REF!</v>
      </c>
      <c r="R27" s="88" t="e">
        <f>#REF!/Q27*100</f>
        <v>#REF!</v>
      </c>
      <c r="S27" s="71">
        <f t="shared" si="3"/>
        <v>56.787949642068035</v>
      </c>
    </row>
    <row r="28" spans="1:19" ht="13.5">
      <c r="A28" s="89" t="s">
        <v>37</v>
      </c>
      <c r="B28" s="52"/>
      <c r="C28" s="54">
        <v>0</v>
      </c>
      <c r="D28" s="54"/>
      <c r="E28" s="54">
        <v>2500</v>
      </c>
      <c r="F28" s="53">
        <f t="shared" si="1"/>
        <v>8584.099999999999</v>
      </c>
      <c r="G28" s="54">
        <f>32888.5-19806.2-4498.2</f>
        <v>8584.099999999999</v>
      </c>
      <c r="H28" s="54"/>
      <c r="I28" s="54"/>
      <c r="J28" s="54">
        <v>10000</v>
      </c>
      <c r="K28" s="54" t="e">
        <f>#REF!+#REF!+#REF!</f>
        <v>#REF!</v>
      </c>
      <c r="L28" s="52" t="s">
        <v>38</v>
      </c>
      <c r="M28" s="53">
        <v>65000</v>
      </c>
      <c r="N28" s="47">
        <f t="shared" si="2"/>
        <v>116.49444903950328</v>
      </c>
      <c r="O28" s="47" t="e">
        <f>#REF!/G28*100</f>
        <v>#REF!</v>
      </c>
      <c r="P28" s="90"/>
      <c r="Q28" s="54">
        <v>6400</v>
      </c>
      <c r="R28" s="88"/>
      <c r="S28" s="71">
        <f t="shared" si="3"/>
        <v>11.914568511151852</v>
      </c>
    </row>
    <row r="29" spans="1:19" ht="13.5">
      <c r="A29" s="89" t="s">
        <v>39</v>
      </c>
      <c r="B29" s="52"/>
      <c r="C29" s="54">
        <v>53545</v>
      </c>
      <c r="D29" s="54">
        <v>-5700</v>
      </c>
      <c r="E29" s="54">
        <v>127031.4</v>
      </c>
      <c r="F29" s="53">
        <f t="shared" si="1"/>
        <v>8995.800000000003</v>
      </c>
      <c r="G29" s="54">
        <f>100242.1-95206.8+2960.5</f>
        <v>7995.800000000003</v>
      </c>
      <c r="H29" s="54">
        <v>1000</v>
      </c>
      <c r="I29" s="54"/>
      <c r="J29" s="54">
        <f>854.5+445.8</f>
        <v>1300.3</v>
      </c>
      <c r="K29" s="54" t="e">
        <f>#REF!+#REF!+#REF!</f>
        <v>#REF!</v>
      </c>
      <c r="L29" s="52" t="s">
        <v>40</v>
      </c>
      <c r="M29" s="53">
        <v>110370</v>
      </c>
      <c r="N29" s="47">
        <f t="shared" si="2"/>
        <v>16.26228770104304</v>
      </c>
      <c r="O29" s="47" t="e">
        <f>#REF!/G29*100</f>
        <v>#REF!</v>
      </c>
      <c r="P29" s="90"/>
      <c r="Q29" s="54">
        <v>103230.5</v>
      </c>
      <c r="R29" s="88" t="e">
        <f>#REF!/Q29*100</f>
        <v>#REF!</v>
      </c>
      <c r="S29" s="71">
        <f t="shared" si="3"/>
        <v>20.23093733193585</v>
      </c>
    </row>
    <row r="30" spans="1:19" ht="13.5">
      <c r="A30" s="89" t="s">
        <v>87</v>
      </c>
      <c r="B30" s="52"/>
      <c r="C30" s="54"/>
      <c r="D30" s="54"/>
      <c r="E30" s="54"/>
      <c r="F30" s="53">
        <f t="shared" si="1"/>
        <v>0</v>
      </c>
      <c r="G30" s="54"/>
      <c r="H30" s="54"/>
      <c r="I30" s="54"/>
      <c r="J30" s="54">
        <v>37360</v>
      </c>
      <c r="K30" s="54" t="e">
        <f>#REF!+#REF!+#REF!</f>
        <v>#REF!</v>
      </c>
      <c r="L30" s="52" t="s">
        <v>41</v>
      </c>
      <c r="M30" s="53">
        <v>130137</v>
      </c>
      <c r="N30" s="47"/>
      <c r="O30" s="47"/>
      <c r="P30" s="90"/>
      <c r="Q30" s="54"/>
      <c r="R30" s="88"/>
      <c r="S30" s="71">
        <f t="shared" si="3"/>
        <v>23.854249266704134</v>
      </c>
    </row>
    <row r="31" spans="1:19" ht="18.75" customHeight="1">
      <c r="A31" s="89" t="s">
        <v>81</v>
      </c>
      <c r="B31" s="52"/>
      <c r="C31" s="54">
        <v>6000</v>
      </c>
      <c r="D31" s="54">
        <v>5700</v>
      </c>
      <c r="E31" s="54" t="e">
        <f>SUM(#REF!)</f>
        <v>#REF!</v>
      </c>
      <c r="F31" s="53" t="e">
        <f t="shared" si="1"/>
        <v>#REF!</v>
      </c>
      <c r="G31" s="54" t="e">
        <f>SUM(#REF!)</f>
        <v>#REF!</v>
      </c>
      <c r="H31" s="54" t="e">
        <f>SUM(#REF!)</f>
        <v>#REF!</v>
      </c>
      <c r="I31" s="54" t="e">
        <f>SUM(#REF!)</f>
        <v>#REF!</v>
      </c>
      <c r="J31" s="54" t="e">
        <f>SUM(#REF!)</f>
        <v>#REF!</v>
      </c>
      <c r="K31" s="54" t="e">
        <f>#REF!+#REF!+#REF!</f>
        <v>#REF!</v>
      </c>
      <c r="L31" s="52" t="s">
        <v>42</v>
      </c>
      <c r="M31" s="53">
        <v>4300</v>
      </c>
      <c r="N31" s="47" t="e">
        <f t="shared" si="2"/>
        <v>#REF!</v>
      </c>
      <c r="O31" s="47" t="e">
        <f>#REF!/G31*100</f>
        <v>#REF!</v>
      </c>
      <c r="P31" s="90"/>
      <c r="Q31" s="54" t="e">
        <f>SUM(#REF!)</f>
        <v>#REF!</v>
      </c>
      <c r="R31" s="88" t="e">
        <f>#REF!/Q31*100</f>
        <v>#REF!</v>
      </c>
      <c r="S31" s="71">
        <f t="shared" si="3"/>
        <v>0.7881945322761995</v>
      </c>
    </row>
    <row r="32" spans="1:19" ht="20.25" customHeight="1">
      <c r="A32" s="46" t="s">
        <v>43</v>
      </c>
      <c r="B32" s="45" t="s">
        <v>44</v>
      </c>
      <c r="C32" s="46">
        <f aca="true" t="shared" si="6" ref="C32:K32">SUM(C33:C33)</f>
        <v>3320</v>
      </c>
      <c r="D32" s="46">
        <f t="shared" si="6"/>
        <v>0</v>
      </c>
      <c r="E32" s="46">
        <f t="shared" si="6"/>
        <v>13350</v>
      </c>
      <c r="F32" s="46">
        <f t="shared" si="6"/>
        <v>18884.4</v>
      </c>
      <c r="G32" s="46">
        <f t="shared" si="6"/>
        <v>2679.4</v>
      </c>
      <c r="H32" s="46">
        <f t="shared" si="6"/>
        <v>1557.2</v>
      </c>
      <c r="I32" s="46">
        <f t="shared" si="6"/>
        <v>14647.8</v>
      </c>
      <c r="J32" s="46">
        <f t="shared" si="6"/>
        <v>4580</v>
      </c>
      <c r="K32" s="46" t="e">
        <f t="shared" si="6"/>
        <v>#REF!</v>
      </c>
      <c r="L32" s="45"/>
      <c r="M32" s="46">
        <f>M33</f>
        <v>4172.3</v>
      </c>
      <c r="N32" s="47">
        <f t="shared" si="2"/>
        <v>170.93379114727176</v>
      </c>
      <c r="O32" s="47" t="e">
        <f>#REF!/G32*100</f>
        <v>#REF!</v>
      </c>
      <c r="P32" s="87" t="e">
        <f>#REF!/#REF!*100</f>
        <v>#REF!</v>
      </c>
      <c r="Q32" s="46">
        <f>SUM(Q33:Q33)</f>
        <v>12560</v>
      </c>
      <c r="R32" s="88" t="e">
        <f>#REF!/Q32*100</f>
        <v>#REF!</v>
      </c>
      <c r="S32" s="71">
        <f t="shared" si="3"/>
        <v>0.7647869876781366</v>
      </c>
    </row>
    <row r="33" spans="1:19" ht="15.75" customHeight="1">
      <c r="A33" s="89" t="s">
        <v>45</v>
      </c>
      <c r="B33" s="52"/>
      <c r="C33" s="54">
        <v>3320</v>
      </c>
      <c r="D33" s="54"/>
      <c r="E33" s="54">
        <v>13350</v>
      </c>
      <c r="F33" s="53">
        <f t="shared" si="1"/>
        <v>18884.4</v>
      </c>
      <c r="G33" s="54">
        <f>4600+170+100-2190.6</f>
        <v>2679.4</v>
      </c>
      <c r="H33" s="54">
        <v>1557.2</v>
      </c>
      <c r="I33" s="54">
        <f>15244.9-597.1</f>
        <v>14647.8</v>
      </c>
      <c r="J33" s="54">
        <v>4580</v>
      </c>
      <c r="K33" s="54" t="e">
        <f>#REF!+#REF!+#REF!</f>
        <v>#REF!</v>
      </c>
      <c r="L33" s="52" t="s">
        <v>46</v>
      </c>
      <c r="M33" s="54">
        <v>4172.3</v>
      </c>
      <c r="N33" s="47">
        <f t="shared" si="2"/>
        <v>170.93379114727176</v>
      </c>
      <c r="O33" s="47" t="e">
        <f>#REF!/G33*100</f>
        <v>#REF!</v>
      </c>
      <c r="P33" s="90"/>
      <c r="Q33" s="54">
        <v>12560</v>
      </c>
      <c r="R33" s="88" t="e">
        <f>#REF!/Q33*100</f>
        <v>#REF!</v>
      </c>
      <c r="S33" s="71">
        <f t="shared" si="3"/>
        <v>0.7647869876781366</v>
      </c>
    </row>
    <row r="34" spans="1:19" ht="34.5" customHeight="1">
      <c r="A34" s="46" t="s">
        <v>47</v>
      </c>
      <c r="B34" s="45" t="s">
        <v>48</v>
      </c>
      <c r="C34" s="46">
        <f aca="true" t="shared" si="7" ref="C34:K34">SUM(C35:C39)</f>
        <v>6751</v>
      </c>
      <c r="D34" s="46">
        <f t="shared" si="7"/>
        <v>0</v>
      </c>
      <c r="E34" s="46">
        <f t="shared" si="7"/>
        <v>8885.5</v>
      </c>
      <c r="F34" s="46">
        <f t="shared" si="7"/>
        <v>6745.900000000001</v>
      </c>
      <c r="G34" s="46">
        <f t="shared" si="7"/>
        <v>6745.900000000001</v>
      </c>
      <c r="H34" s="46">
        <f t="shared" si="7"/>
        <v>0</v>
      </c>
      <c r="I34" s="46">
        <f t="shared" si="7"/>
        <v>0</v>
      </c>
      <c r="J34" s="46">
        <f t="shared" si="7"/>
        <v>7395.5</v>
      </c>
      <c r="K34" s="46" t="e">
        <f t="shared" si="7"/>
        <v>#REF!</v>
      </c>
      <c r="L34" s="45"/>
      <c r="M34" s="47">
        <f>M39+M38+M35+M36+M37</f>
        <v>65994.1</v>
      </c>
      <c r="N34" s="47">
        <f t="shared" si="2"/>
        <v>109.62955276538342</v>
      </c>
      <c r="O34" s="47" t="e">
        <f>#REF!/G34*100</f>
        <v>#REF!</v>
      </c>
      <c r="P34" s="47" t="e">
        <f>#REF!/#REF!*100</f>
        <v>#REF!</v>
      </c>
      <c r="Q34" s="46">
        <f>SUM(Q35:Q39)</f>
        <v>5525.8</v>
      </c>
      <c r="R34" s="88" t="e">
        <f>#REF!/Q34*100</f>
        <v>#REF!</v>
      </c>
      <c r="S34" s="71">
        <f t="shared" si="3"/>
        <v>12.09678808895087</v>
      </c>
    </row>
    <row r="35" spans="1:19" ht="17.25" customHeight="1">
      <c r="A35" s="89" t="s">
        <v>73</v>
      </c>
      <c r="B35" s="52"/>
      <c r="C35" s="54">
        <v>4478</v>
      </c>
      <c r="D35" s="54"/>
      <c r="E35" s="54">
        <v>5358.2</v>
      </c>
      <c r="F35" s="53">
        <f t="shared" si="1"/>
        <v>3072.6</v>
      </c>
      <c r="G35" s="54">
        <v>3072.6</v>
      </c>
      <c r="H35" s="54"/>
      <c r="I35" s="54"/>
      <c r="J35" s="54">
        <f>3106.5</f>
        <v>3106.5</v>
      </c>
      <c r="K35" s="54" t="e">
        <f>#REF!+#REF!+#REF!</f>
        <v>#REF!</v>
      </c>
      <c r="L35" s="52" t="s">
        <v>49</v>
      </c>
      <c r="M35" s="54">
        <v>60825.5</v>
      </c>
      <c r="N35" s="47">
        <f t="shared" si="2"/>
        <v>101.10330013669207</v>
      </c>
      <c r="O35" s="47" t="e">
        <f>#REF!/G35*100</f>
        <v>#REF!</v>
      </c>
      <c r="P35" s="90"/>
      <c r="Q35" s="54">
        <v>3955.2</v>
      </c>
      <c r="R35" s="88" t="e">
        <f>#REF!/Q35*100</f>
        <v>#REF!</v>
      </c>
      <c r="S35" s="71">
        <f t="shared" si="3"/>
        <v>11.149378261154878</v>
      </c>
    </row>
    <row r="36" spans="1:19" ht="15" customHeight="1">
      <c r="A36" s="89" t="s">
        <v>82</v>
      </c>
      <c r="B36" s="52"/>
      <c r="C36" s="54"/>
      <c r="D36" s="54"/>
      <c r="E36" s="54"/>
      <c r="F36" s="53">
        <f t="shared" si="1"/>
        <v>536</v>
      </c>
      <c r="G36" s="54">
        <v>536</v>
      </c>
      <c r="H36" s="54"/>
      <c r="I36" s="54"/>
      <c r="J36" s="54">
        <v>1000</v>
      </c>
      <c r="K36" s="54" t="e">
        <f>#REF!+#REF!+#REF!</f>
        <v>#REF!</v>
      </c>
      <c r="L36" s="52" t="s">
        <v>83</v>
      </c>
      <c r="M36" s="53">
        <v>700</v>
      </c>
      <c r="N36" s="47">
        <f t="shared" si="2"/>
        <v>186.56716417910448</v>
      </c>
      <c r="O36" s="47"/>
      <c r="P36" s="90"/>
      <c r="Q36" s="54"/>
      <c r="R36" s="88"/>
      <c r="S36" s="71">
        <f t="shared" si="3"/>
        <v>0.12831073781240457</v>
      </c>
    </row>
    <row r="37" spans="1:19" ht="13.5" customHeight="1">
      <c r="A37" s="89" t="s">
        <v>50</v>
      </c>
      <c r="B37" s="52"/>
      <c r="C37" s="54">
        <v>400</v>
      </c>
      <c r="D37" s="54"/>
      <c r="E37" s="54">
        <v>400</v>
      </c>
      <c r="F37" s="53">
        <f t="shared" si="1"/>
        <v>400</v>
      </c>
      <c r="G37" s="54">
        <v>400</v>
      </c>
      <c r="H37" s="54"/>
      <c r="I37" s="54"/>
      <c r="J37" s="54">
        <f>100+400</f>
        <v>500</v>
      </c>
      <c r="K37" s="54" t="e">
        <f>#REF!+#REF!+#REF!</f>
        <v>#REF!</v>
      </c>
      <c r="L37" s="52" t="s">
        <v>51</v>
      </c>
      <c r="M37" s="53">
        <v>500</v>
      </c>
      <c r="N37" s="47">
        <f t="shared" si="2"/>
        <v>125</v>
      </c>
      <c r="O37" s="47" t="e">
        <f>#REF!/G37*100</f>
        <v>#REF!</v>
      </c>
      <c r="P37" s="90"/>
      <c r="Q37" s="54">
        <v>275</v>
      </c>
      <c r="R37" s="88" t="e">
        <f>#REF!/Q37*100</f>
        <v>#REF!</v>
      </c>
      <c r="S37" s="71">
        <f t="shared" si="3"/>
        <v>0.09165052700886041</v>
      </c>
    </row>
    <row r="38" spans="1:19" ht="15" customHeight="1">
      <c r="A38" s="89" t="s">
        <v>52</v>
      </c>
      <c r="B38" s="52"/>
      <c r="C38" s="54">
        <v>480</v>
      </c>
      <c r="D38" s="54"/>
      <c r="E38" s="54">
        <v>480</v>
      </c>
      <c r="F38" s="53">
        <f t="shared" si="1"/>
        <v>480</v>
      </c>
      <c r="G38" s="54">
        <v>480</v>
      </c>
      <c r="H38" s="54"/>
      <c r="I38" s="54"/>
      <c r="J38" s="54">
        <f>50+500</f>
        <v>550</v>
      </c>
      <c r="K38" s="54" t="e">
        <f>#REF!+#REF!+#REF!</f>
        <v>#REF!</v>
      </c>
      <c r="L38" s="52" t="s">
        <v>53</v>
      </c>
      <c r="M38" s="53">
        <v>350</v>
      </c>
      <c r="N38" s="47">
        <f t="shared" si="2"/>
        <v>114.58333333333333</v>
      </c>
      <c r="O38" s="47" t="e">
        <f>#REF!/G38*100</f>
        <v>#REF!</v>
      </c>
      <c r="P38" s="90"/>
      <c r="Q38" s="54">
        <v>313.3</v>
      </c>
      <c r="R38" s="88" t="e">
        <f>#REF!/Q38*100</f>
        <v>#REF!</v>
      </c>
      <c r="S38" s="71">
        <f t="shared" si="3"/>
        <v>0.06415536890620228</v>
      </c>
    </row>
    <row r="39" spans="1:19" ht="29.25" customHeight="1">
      <c r="A39" s="89" t="s">
        <v>54</v>
      </c>
      <c r="B39" s="52"/>
      <c r="C39" s="54">
        <v>1393</v>
      </c>
      <c r="D39" s="54"/>
      <c r="E39" s="54">
        <v>2647.3</v>
      </c>
      <c r="F39" s="53">
        <f t="shared" si="1"/>
        <v>2257.3</v>
      </c>
      <c r="G39" s="54">
        <v>2257.3</v>
      </c>
      <c r="H39" s="54"/>
      <c r="I39" s="54"/>
      <c r="J39" s="54">
        <v>2239</v>
      </c>
      <c r="K39" s="54" t="e">
        <f>#REF!+#REF!+#REF!</f>
        <v>#REF!</v>
      </c>
      <c r="L39" s="52" t="s">
        <v>55</v>
      </c>
      <c r="M39" s="54">
        <v>3618.6</v>
      </c>
      <c r="N39" s="47">
        <f t="shared" si="2"/>
        <v>99.18929694768084</v>
      </c>
      <c r="O39" s="47" t="e">
        <f>#REF!/G39*100</f>
        <v>#REF!</v>
      </c>
      <c r="P39" s="90"/>
      <c r="Q39" s="54">
        <v>982.3</v>
      </c>
      <c r="R39" s="88" t="e">
        <f>#REF!/Q39*100</f>
        <v>#REF!</v>
      </c>
      <c r="S39" s="71">
        <f t="shared" si="3"/>
        <v>0.6632931940685246</v>
      </c>
    </row>
    <row r="40" spans="1:19" ht="18.75" customHeight="1">
      <c r="A40" s="46" t="s">
        <v>85</v>
      </c>
      <c r="B40" s="45" t="s">
        <v>56</v>
      </c>
      <c r="C40" s="46">
        <f aca="true" t="shared" si="8" ref="C40:K40">SUM(C41:C41)</f>
        <v>1000</v>
      </c>
      <c r="D40" s="46">
        <f t="shared" si="8"/>
        <v>0</v>
      </c>
      <c r="E40" s="46">
        <f t="shared" si="8"/>
        <v>8000</v>
      </c>
      <c r="F40" s="46">
        <f t="shared" si="8"/>
        <v>4306</v>
      </c>
      <c r="G40" s="46">
        <f t="shared" si="8"/>
        <v>4146</v>
      </c>
      <c r="H40" s="46">
        <f t="shared" si="8"/>
        <v>0</v>
      </c>
      <c r="I40" s="46">
        <f t="shared" si="8"/>
        <v>160</v>
      </c>
      <c r="J40" s="46">
        <f t="shared" si="8"/>
        <v>13086</v>
      </c>
      <c r="K40" s="46" t="e">
        <f t="shared" si="8"/>
        <v>#REF!</v>
      </c>
      <c r="L40" s="45"/>
      <c r="M40" s="47">
        <f>M41+M42</f>
        <v>73904.7</v>
      </c>
      <c r="N40" s="47">
        <f t="shared" si="2"/>
        <v>315.62952243125903</v>
      </c>
      <c r="O40" s="47" t="e">
        <f>#REF!/G40*100</f>
        <v>#REF!</v>
      </c>
      <c r="P40" s="87" t="e">
        <f>#REF!/#REF!*100</f>
        <v>#REF!</v>
      </c>
      <c r="Q40" s="46">
        <f>SUM(Q41:Q41)</f>
        <v>1431.7</v>
      </c>
      <c r="R40" s="88" t="e">
        <f>#REF!/Q40*100</f>
        <v>#REF!</v>
      </c>
      <c r="S40" s="71">
        <f t="shared" si="3"/>
        <v>13.546809406863453</v>
      </c>
    </row>
    <row r="41" spans="1:19" ht="15.75" customHeight="1">
      <c r="A41" s="89" t="s">
        <v>57</v>
      </c>
      <c r="B41" s="52"/>
      <c r="C41" s="54">
        <v>1000</v>
      </c>
      <c r="D41" s="54"/>
      <c r="E41" s="54">
        <v>8000</v>
      </c>
      <c r="F41" s="53">
        <f>G41+H41+I41</f>
        <v>4306</v>
      </c>
      <c r="G41" s="54">
        <f>3000+1146</f>
        <v>4146</v>
      </c>
      <c r="H41" s="54"/>
      <c r="I41" s="54">
        <v>160</v>
      </c>
      <c r="J41" s="54">
        <v>13086</v>
      </c>
      <c r="K41" s="54" t="e">
        <f>#REF!+#REF!+#REF!</f>
        <v>#REF!</v>
      </c>
      <c r="L41" s="52" t="s">
        <v>58</v>
      </c>
      <c r="M41" s="54">
        <v>47340.7</v>
      </c>
      <c r="N41" s="47">
        <f t="shared" si="2"/>
        <v>315.62952243125903</v>
      </c>
      <c r="O41" s="47" t="e">
        <f>#REF!/G41*100</f>
        <v>#REF!</v>
      </c>
      <c r="P41" s="90"/>
      <c r="Q41" s="54">
        <v>1431.7</v>
      </c>
      <c r="R41" s="88" t="e">
        <f>#REF!/Q41*100</f>
        <v>#REF!</v>
      </c>
      <c r="S41" s="71">
        <f t="shared" si="3"/>
        <v>8.677600207936715</v>
      </c>
    </row>
    <row r="42" spans="1:19" ht="27.75" customHeight="1">
      <c r="A42" s="89" t="s">
        <v>84</v>
      </c>
      <c r="B42" s="52"/>
      <c r="C42" s="54"/>
      <c r="D42" s="54"/>
      <c r="E42" s="54"/>
      <c r="F42" s="53">
        <f>G42+H42+I42</f>
        <v>0</v>
      </c>
      <c r="G42" s="54"/>
      <c r="H42" s="54"/>
      <c r="I42" s="54"/>
      <c r="J42" s="54"/>
      <c r="K42" s="54"/>
      <c r="L42" s="52" t="s">
        <v>59</v>
      </c>
      <c r="M42" s="53">
        <v>26564</v>
      </c>
      <c r="N42" s="47" t="e">
        <f t="shared" si="2"/>
        <v>#DIV/0!</v>
      </c>
      <c r="O42" s="47"/>
      <c r="P42" s="90"/>
      <c r="Q42" s="54"/>
      <c r="R42" s="88"/>
      <c r="S42" s="71">
        <f t="shared" si="3"/>
        <v>4.869209198926735</v>
      </c>
    </row>
    <row r="43" spans="1:19" ht="16.5" customHeight="1">
      <c r="A43" s="46" t="s">
        <v>60</v>
      </c>
      <c r="B43" s="45">
        <v>1000</v>
      </c>
      <c r="C43" s="46">
        <f aca="true" t="shared" si="9" ref="C43:K43">SUM(C44:C44)</f>
        <v>0</v>
      </c>
      <c r="D43" s="46">
        <f t="shared" si="9"/>
        <v>4551</v>
      </c>
      <c r="E43" s="46">
        <f t="shared" si="9"/>
        <v>440317.1</v>
      </c>
      <c r="F43" s="46">
        <f t="shared" si="9"/>
        <v>470761.9</v>
      </c>
      <c r="G43" s="46">
        <f t="shared" si="9"/>
        <v>5401.5</v>
      </c>
      <c r="H43" s="46">
        <f t="shared" si="9"/>
        <v>465073.5</v>
      </c>
      <c r="I43" s="46">
        <f t="shared" si="9"/>
        <v>286.9</v>
      </c>
      <c r="J43" s="46">
        <f t="shared" si="9"/>
        <v>7576</v>
      </c>
      <c r="K43" s="46" t="e">
        <f t="shared" si="9"/>
        <v>#REF!</v>
      </c>
      <c r="L43" s="45"/>
      <c r="M43" s="47">
        <f>M44</f>
        <v>16140</v>
      </c>
      <c r="N43" s="47">
        <f t="shared" si="2"/>
        <v>140.25733592520595</v>
      </c>
      <c r="O43" s="47" t="e">
        <f>#REF!/G43*100</f>
        <v>#REF!</v>
      </c>
      <c r="P43" s="87" t="e">
        <f>#REF!/#REF!*100</f>
        <v>#REF!</v>
      </c>
      <c r="Q43" s="46">
        <f>SUM(Q44:Q44)</f>
        <v>175451.2</v>
      </c>
      <c r="R43" s="88" t="e">
        <f>#REF!/Q43*100</f>
        <v>#REF!</v>
      </c>
      <c r="S43" s="71">
        <f t="shared" si="3"/>
        <v>2.958479011846014</v>
      </c>
    </row>
    <row r="44" spans="1:19" ht="19.5" customHeight="1">
      <c r="A44" s="91" t="s">
        <v>61</v>
      </c>
      <c r="B44" s="60"/>
      <c r="C44" s="54">
        <v>0</v>
      </c>
      <c r="D44" s="54">
        <v>4551</v>
      </c>
      <c r="E44" s="54">
        <v>440317.1</v>
      </c>
      <c r="F44" s="53">
        <f>G44+H44+I44</f>
        <v>470761.9</v>
      </c>
      <c r="G44" s="54">
        <f>4513.5+888</f>
        <v>5401.5</v>
      </c>
      <c r="H44" s="54">
        <f>460339.5+4734</f>
        <v>465073.5</v>
      </c>
      <c r="I44" s="54">
        <v>286.9</v>
      </c>
      <c r="J44" s="54">
        <f>2000+500+5076</f>
        <v>7576</v>
      </c>
      <c r="K44" s="54" t="e">
        <f>#REF!+#REF!+#REF!</f>
        <v>#REF!</v>
      </c>
      <c r="L44" s="60">
        <v>1003</v>
      </c>
      <c r="M44" s="53">
        <v>16140</v>
      </c>
      <c r="N44" s="47">
        <f t="shared" si="2"/>
        <v>140.25733592520595</v>
      </c>
      <c r="O44" s="47" t="e">
        <f>#REF!/G44*100</f>
        <v>#REF!</v>
      </c>
      <c r="P44" s="90"/>
      <c r="Q44" s="54">
        <v>175451.2</v>
      </c>
      <c r="R44" s="88" t="e">
        <f>#REF!/Q44*100</f>
        <v>#REF!</v>
      </c>
      <c r="S44" s="71">
        <f t="shared" si="3"/>
        <v>2.958479011846014</v>
      </c>
    </row>
    <row r="45" spans="1:19" ht="16.5" customHeight="1">
      <c r="A45" s="92" t="s">
        <v>62</v>
      </c>
      <c r="B45" s="92"/>
      <c r="C45" s="46" t="e">
        <f>SUM(C14+C21+C23+C27+C32+C34+C40+C43+#REF!)</f>
        <v>#REF!</v>
      </c>
      <c r="D45" s="46" t="e">
        <f>SUM(D14+D21+D23+D27+D32+D34+D40+D43+#REF!)</f>
        <v>#REF!</v>
      </c>
      <c r="E45" s="47" t="e">
        <f>SUM(E14+E21+E23+E27+#REF!+E32+E34+E40+E43+#REF!)</f>
        <v>#REF!</v>
      </c>
      <c r="F45" s="47" t="e">
        <f>SUM(F14+F21+F23+F27+#REF!+F32+F34+F40+F43+#REF!)</f>
        <v>#REF!</v>
      </c>
      <c r="G45" s="47" t="e">
        <f>SUM(G14+G21+G23+G27+#REF!+G32+G34+G40+G43+#REF!)</f>
        <v>#REF!</v>
      </c>
      <c r="H45" s="47" t="e">
        <f>SUM(H14+H21+H23+H27+#REF!+H32+H34+H40+H43+#REF!)</f>
        <v>#REF!</v>
      </c>
      <c r="I45" s="47" t="e">
        <f>SUM(I14+I21+I23+I27+#REF!+I32+I34+I40+I43+#REF!)</f>
        <v>#REF!</v>
      </c>
      <c r="J45" s="47" t="e">
        <f>SUM(J14+J21+J23+J27+#REF!+J32+J34+J40+J43+#REF!)</f>
        <v>#REF!</v>
      </c>
      <c r="K45" s="47" t="e">
        <f>SUM(K14+K21+K23+K27+#REF!+K32+K34+K40+K43+#REF!)</f>
        <v>#REF!</v>
      </c>
      <c r="L45" s="92"/>
      <c r="M45" s="47">
        <f>M43+M40+M34+M32+M27+M23+M21+M14</f>
        <v>545550.6</v>
      </c>
      <c r="N45" s="47" t="e">
        <f t="shared" si="2"/>
        <v>#REF!</v>
      </c>
      <c r="O45" s="47" t="e">
        <f>#REF!/G45*100</f>
        <v>#REF!</v>
      </c>
      <c r="P45" s="93" t="e">
        <f>SUM(P14:P44)</f>
        <v>#REF!</v>
      </c>
      <c r="Q45" s="47" t="e">
        <f>SUM(Q14+Q21+Q23+Q27+#REF!+Q32+Q34+Q40+Q43+#REF!)</f>
        <v>#REF!</v>
      </c>
      <c r="R45" s="88" t="e">
        <f>#REF!/Q45*100</f>
        <v>#REF!</v>
      </c>
      <c r="S45" s="71">
        <f t="shared" si="3"/>
        <v>100</v>
      </c>
    </row>
    <row r="46" spans="1:19" ht="13.5" customHeight="1" hidden="1">
      <c r="A46" s="31" t="s">
        <v>63</v>
      </c>
      <c r="B46" s="32"/>
      <c r="C46" s="33"/>
      <c r="D46" s="33"/>
      <c r="E46" s="34">
        <v>0</v>
      </c>
      <c r="F46" s="35">
        <f>-43123.7-16350</f>
        <v>-59473.7</v>
      </c>
      <c r="G46" s="33"/>
      <c r="H46" s="33"/>
      <c r="I46" s="33"/>
      <c r="J46" s="34">
        <v>0</v>
      </c>
      <c r="K46" s="36">
        <v>0</v>
      </c>
      <c r="L46" s="32"/>
      <c r="M46" s="37">
        <v>63802.8</v>
      </c>
      <c r="N46" s="72"/>
      <c r="O46" s="73"/>
      <c r="P46" s="74"/>
      <c r="Q46" s="75">
        <v>76369.2</v>
      </c>
      <c r="R46" s="76"/>
      <c r="S46" s="77">
        <f t="shared" si="3"/>
        <v>11.69512048928184</v>
      </c>
    </row>
    <row r="47" spans="1:19" s="20" customFormat="1" ht="12.75" customHeight="1" hidden="1">
      <c r="A47" s="12" t="s">
        <v>64</v>
      </c>
      <c r="B47" s="13"/>
      <c r="C47" s="14"/>
      <c r="D47" s="14"/>
      <c r="E47" s="14"/>
      <c r="F47" s="14"/>
      <c r="G47" s="14"/>
      <c r="H47" s="14"/>
      <c r="I47" s="14"/>
      <c r="J47" s="15"/>
      <c r="K47" s="14"/>
      <c r="L47" s="13"/>
      <c r="M47" s="16" t="e">
        <f>#REF!+#REF!+#REF!</f>
        <v>#REF!</v>
      </c>
      <c r="N47" s="15"/>
      <c r="O47" s="17"/>
      <c r="P47" s="18"/>
      <c r="Q47" s="19"/>
      <c r="S47" s="71" t="e">
        <f t="shared" si="3"/>
        <v>#REF!</v>
      </c>
    </row>
    <row r="48" ht="7.5" customHeight="1"/>
    <row r="49" spans="1:12" ht="12.75" customHeight="1">
      <c r="A49" s="23"/>
      <c r="B49" s="24"/>
      <c r="C49" s="2"/>
      <c r="D49" s="2"/>
      <c r="E49" s="2"/>
      <c r="F49" t="s">
        <v>65</v>
      </c>
      <c r="G49">
        <f>728.2</f>
        <v>728.2</v>
      </c>
      <c r="J49" s="21"/>
      <c r="L49" s="24"/>
    </row>
    <row r="50" spans="1:12" ht="15" customHeight="1">
      <c r="A50" s="26"/>
      <c r="B50" s="24"/>
      <c r="C50" s="2"/>
      <c r="D50" s="2"/>
      <c r="E50" s="2"/>
      <c r="F50" t="s">
        <v>66</v>
      </c>
      <c r="G50" s="27">
        <f>2132.8</f>
        <v>2132.8</v>
      </c>
      <c r="L50" s="24"/>
    </row>
    <row r="51" spans="1:12" ht="15" customHeight="1">
      <c r="A51" s="26"/>
      <c r="B51" s="24"/>
      <c r="C51" s="2"/>
      <c r="D51" s="2"/>
      <c r="E51" s="2"/>
      <c r="F51" t="s">
        <v>67</v>
      </c>
      <c r="G51" s="27">
        <v>99705</v>
      </c>
      <c r="L51" s="24"/>
    </row>
    <row r="52" spans="1:12" ht="15" customHeight="1">
      <c r="A52" s="30"/>
      <c r="B52" s="24"/>
      <c r="C52" s="2"/>
      <c r="D52" s="2"/>
      <c r="E52" s="2"/>
      <c r="F52" t="s">
        <v>68</v>
      </c>
      <c r="G52" s="27">
        <v>19806.2</v>
      </c>
      <c r="J52" s="21"/>
      <c r="L52" s="24"/>
    </row>
    <row r="53" spans="1:12" ht="15" customHeight="1">
      <c r="A53" s="28"/>
      <c r="B53" s="24"/>
      <c r="C53" s="2"/>
      <c r="D53" s="2"/>
      <c r="E53" s="2"/>
      <c r="G53" s="25" t="e">
        <f>G45+G49+G50+G51+G52</f>
        <v>#REF!</v>
      </c>
      <c r="L53" s="24"/>
    </row>
    <row r="54" spans="1:12" ht="12.75" customHeight="1">
      <c r="A54" s="29"/>
      <c r="B54" s="24"/>
      <c r="C54" s="2"/>
      <c r="D54" s="2"/>
      <c r="E54" s="2"/>
      <c r="L54" s="24"/>
    </row>
    <row r="55" spans="1:12" ht="12.75" customHeight="1">
      <c r="A55" s="29"/>
      <c r="B55" s="24"/>
      <c r="C55" s="2"/>
      <c r="D55" s="2"/>
      <c r="E55" s="2"/>
      <c r="L55" s="24"/>
    </row>
    <row r="56" spans="2:12" ht="12.75">
      <c r="B56" s="24"/>
      <c r="C56" s="2"/>
      <c r="D56" s="2"/>
      <c r="E56" s="2"/>
      <c r="L56" s="24"/>
    </row>
    <row r="57" spans="1:12" ht="13.5">
      <c r="A57" s="29"/>
      <c r="B57" s="24"/>
      <c r="C57" s="2"/>
      <c r="D57" s="2"/>
      <c r="E57" s="2"/>
      <c r="L57" s="24"/>
    </row>
    <row r="58" spans="1:12" ht="13.5">
      <c r="A58" s="28"/>
      <c r="B58" s="24"/>
      <c r="C58" s="2"/>
      <c r="D58" s="2"/>
      <c r="E58" s="2"/>
      <c r="L58" s="24"/>
    </row>
    <row r="59" spans="1:12" ht="13.5">
      <c r="A59" s="29"/>
      <c r="B59" s="24"/>
      <c r="C59" s="2"/>
      <c r="D59" s="2"/>
      <c r="E59" s="2"/>
      <c r="L59" s="24"/>
    </row>
    <row r="60" spans="1:12" ht="13.5">
      <c r="A60" s="29"/>
      <c r="B60" s="24"/>
      <c r="C60" s="2"/>
      <c r="D60" s="2"/>
      <c r="E60" s="2"/>
      <c r="L60" s="24"/>
    </row>
    <row r="61" spans="1:12" ht="12.75">
      <c r="A61" s="2"/>
      <c r="B61" s="24"/>
      <c r="C61" s="2"/>
      <c r="D61" s="2"/>
      <c r="E61" s="2"/>
      <c r="L61" s="24"/>
    </row>
    <row r="62" spans="1:12" ht="13.5">
      <c r="A62" s="29"/>
      <c r="B62" s="24"/>
      <c r="C62" s="2"/>
      <c r="D62" s="2"/>
      <c r="E62" s="2"/>
      <c r="L62" s="24"/>
    </row>
    <row r="63" spans="1:12" ht="12.75">
      <c r="A63" s="2"/>
      <c r="B63" s="24"/>
      <c r="C63" s="2"/>
      <c r="D63" s="2"/>
      <c r="E63" s="2"/>
      <c r="L63" s="24"/>
    </row>
    <row r="64" spans="1:12" ht="12.75">
      <c r="A64" s="2"/>
      <c r="B64" s="24"/>
      <c r="C64" s="2"/>
      <c r="D64" s="2"/>
      <c r="E64" s="2"/>
      <c r="L64" s="24"/>
    </row>
    <row r="65" spans="1:12" ht="12.75">
      <c r="A65" s="2"/>
      <c r="B65" s="24"/>
      <c r="C65" s="2"/>
      <c r="D65" s="2"/>
      <c r="E65" s="2"/>
      <c r="L65" s="24"/>
    </row>
    <row r="66" spans="1:12" ht="12.75">
      <c r="A66" s="2"/>
      <c r="B66" s="24"/>
      <c r="C66" s="2"/>
      <c r="D66" s="2"/>
      <c r="E66" s="2"/>
      <c r="L66" s="24"/>
    </row>
    <row r="67" spans="1:12" ht="12.75">
      <c r="A67" s="2"/>
      <c r="B67" s="24"/>
      <c r="C67" s="2"/>
      <c r="D67" s="2"/>
      <c r="E67" s="2"/>
      <c r="L67" s="24"/>
    </row>
    <row r="68" spans="1:12" ht="12.75">
      <c r="A68" s="2"/>
      <c r="B68" s="24"/>
      <c r="C68" s="2"/>
      <c r="D68" s="2"/>
      <c r="E68" s="2"/>
      <c r="L68" s="24"/>
    </row>
    <row r="69" spans="1:12" ht="12.75">
      <c r="A69" s="2"/>
      <c r="B69" s="24"/>
      <c r="C69" s="2"/>
      <c r="D69" s="2"/>
      <c r="E69" s="2"/>
      <c r="L69" s="24"/>
    </row>
    <row r="70" spans="1:12" ht="12.75">
      <c r="A70" s="2"/>
      <c r="B70" s="24"/>
      <c r="C70" s="2"/>
      <c r="D70" s="2"/>
      <c r="E70" s="2"/>
      <c r="L70" s="24"/>
    </row>
    <row r="71" spans="1:12" ht="12.75">
      <c r="A71" s="2"/>
      <c r="B71" s="24"/>
      <c r="C71" s="2"/>
      <c r="D71" s="2"/>
      <c r="E71" s="2"/>
      <c r="L71" s="24"/>
    </row>
    <row r="72" spans="1:12" ht="12.75">
      <c r="A72" s="2"/>
      <c r="B72" s="24"/>
      <c r="C72" s="2"/>
      <c r="D72" s="2"/>
      <c r="E72" s="2"/>
      <c r="L72" s="24"/>
    </row>
    <row r="73" spans="1:12" ht="12.75">
      <c r="A73" s="2"/>
      <c r="B73" s="24"/>
      <c r="C73" s="2"/>
      <c r="D73" s="2"/>
      <c r="E73" s="2"/>
      <c r="L73" s="24"/>
    </row>
    <row r="74" spans="1:12" ht="12.75">
      <c r="A74" s="2"/>
      <c r="B74" s="24"/>
      <c r="C74" s="2"/>
      <c r="D74" s="2"/>
      <c r="E74" s="2"/>
      <c r="L74" s="24"/>
    </row>
    <row r="75" spans="1:12" ht="12.75">
      <c r="A75" s="2"/>
      <c r="B75" s="24"/>
      <c r="C75" s="2"/>
      <c r="D75" s="2"/>
      <c r="E75" s="2"/>
      <c r="L75" s="24"/>
    </row>
    <row r="76" spans="1:12" ht="12.75">
      <c r="A76" s="2"/>
      <c r="B76" s="24"/>
      <c r="C76" s="2"/>
      <c r="D76" s="2"/>
      <c r="E76" s="2"/>
      <c r="L76" s="24"/>
    </row>
    <row r="77" spans="1:12" ht="12.75">
      <c r="A77" s="2"/>
      <c r="B77" s="24"/>
      <c r="C77" s="2"/>
      <c r="D77" s="2"/>
      <c r="E77" s="2"/>
      <c r="L77" s="24"/>
    </row>
    <row r="78" spans="1:12" ht="12.75">
      <c r="A78" s="2"/>
      <c r="B78" s="24"/>
      <c r="C78" s="2"/>
      <c r="D78" s="2"/>
      <c r="E78" s="2"/>
      <c r="L78" s="24"/>
    </row>
    <row r="79" spans="1:12" ht="12.75">
      <c r="A79" s="2"/>
      <c r="B79" s="24"/>
      <c r="C79" s="2"/>
      <c r="D79" s="2"/>
      <c r="E79" s="2"/>
      <c r="L79" s="24"/>
    </row>
    <row r="80" spans="1:12" ht="12.75">
      <c r="A80" s="2"/>
      <c r="B80" s="24"/>
      <c r="C80" s="2"/>
      <c r="D80" s="2"/>
      <c r="E80" s="2"/>
      <c r="L80" s="24"/>
    </row>
    <row r="81" spans="1:12" ht="12.75">
      <c r="A81" s="2"/>
      <c r="B81" s="24"/>
      <c r="C81" s="2"/>
      <c r="D81" s="2"/>
      <c r="E81" s="2"/>
      <c r="L81" s="24"/>
    </row>
    <row r="82" spans="1:12" ht="12.75">
      <c r="A82" s="2"/>
      <c r="B82" s="24"/>
      <c r="C82" s="2"/>
      <c r="D82" s="2"/>
      <c r="E82" s="2"/>
      <c r="L82" s="24"/>
    </row>
    <row r="83" spans="1:12" ht="12.75">
      <c r="A83" s="2"/>
      <c r="B83" s="24"/>
      <c r="C83" s="2"/>
      <c r="D83" s="2"/>
      <c r="E83" s="2"/>
      <c r="L83" s="24"/>
    </row>
    <row r="84" spans="1:12" ht="12.75">
      <c r="A84" s="2"/>
      <c r="B84" s="24"/>
      <c r="C84" s="2"/>
      <c r="D84" s="2"/>
      <c r="E84" s="2"/>
      <c r="L84" s="24"/>
    </row>
    <row r="85" spans="1:12" ht="12.75">
      <c r="A85" s="2"/>
      <c r="B85" s="24"/>
      <c r="C85" s="2"/>
      <c r="D85" s="2"/>
      <c r="E85" s="2"/>
      <c r="L85" s="24"/>
    </row>
    <row r="86" spans="1:12" ht="12.75">
      <c r="A86" s="2"/>
      <c r="B86" s="24"/>
      <c r="C86" s="2"/>
      <c r="D86" s="2"/>
      <c r="E86" s="2"/>
      <c r="L86" s="24"/>
    </row>
    <row r="87" spans="1:12" ht="12.75">
      <c r="A87" s="2"/>
      <c r="B87" s="24"/>
      <c r="C87" s="2"/>
      <c r="D87" s="2"/>
      <c r="E87" s="2"/>
      <c r="L87" s="24"/>
    </row>
    <row r="88" spans="1:12" ht="12.75">
      <c r="A88" s="2"/>
      <c r="B88" s="24"/>
      <c r="C88" s="2"/>
      <c r="D88" s="2"/>
      <c r="E88" s="2"/>
      <c r="L88" s="24"/>
    </row>
    <row r="89" spans="1:12" ht="12.75">
      <c r="A89" s="2"/>
      <c r="B89" s="24"/>
      <c r="C89" s="2"/>
      <c r="D89" s="2"/>
      <c r="E89" s="2"/>
      <c r="L89" s="24"/>
    </row>
    <row r="90" spans="1:12" ht="12.75">
      <c r="A90" s="2"/>
      <c r="B90" s="24"/>
      <c r="C90" s="2"/>
      <c r="D90" s="2"/>
      <c r="E90" s="2"/>
      <c r="L90" s="24"/>
    </row>
    <row r="91" spans="1:12" ht="12.75">
      <c r="A91" s="2"/>
      <c r="B91" s="24"/>
      <c r="C91" s="2"/>
      <c r="D91" s="2"/>
      <c r="E91" s="2"/>
      <c r="L91" s="24"/>
    </row>
    <row r="92" spans="1:12" ht="12.75">
      <c r="A92" s="2"/>
      <c r="B92" s="24"/>
      <c r="C92" s="2"/>
      <c r="D92" s="2"/>
      <c r="E92" s="2"/>
      <c r="L92" s="24"/>
    </row>
    <row r="93" spans="1:12" ht="12.75">
      <c r="A93" s="2"/>
      <c r="B93" s="24"/>
      <c r="C93" s="2"/>
      <c r="D93" s="2"/>
      <c r="E93" s="2"/>
      <c r="L93" s="24"/>
    </row>
    <row r="94" spans="1:12" ht="12.75">
      <c r="A94" s="2"/>
      <c r="B94" s="24"/>
      <c r="C94" s="2"/>
      <c r="D94" s="2"/>
      <c r="E94" s="2"/>
      <c r="L94" s="24"/>
    </row>
    <row r="95" spans="1:12" ht="12.75">
      <c r="A95" s="2"/>
      <c r="B95" s="24"/>
      <c r="C95" s="2"/>
      <c r="D95" s="2"/>
      <c r="E95" s="2"/>
      <c r="L95" s="24"/>
    </row>
    <row r="96" spans="1:12" ht="12.75">
      <c r="A96" s="2"/>
      <c r="B96" s="24"/>
      <c r="C96" s="2"/>
      <c r="D96" s="2"/>
      <c r="E96" s="2"/>
      <c r="L96" s="24"/>
    </row>
    <row r="97" spans="1:12" ht="12.75">
      <c r="A97" s="2"/>
      <c r="B97" s="24"/>
      <c r="C97" s="2"/>
      <c r="D97" s="2"/>
      <c r="E97" s="2"/>
      <c r="L97" s="24"/>
    </row>
    <row r="98" spans="1:12" ht="12.75">
      <c r="A98" s="2"/>
      <c r="B98" s="24"/>
      <c r="C98" s="2"/>
      <c r="D98" s="2"/>
      <c r="E98" s="2"/>
      <c r="L98" s="24"/>
    </row>
    <row r="99" spans="1:12" ht="12.75">
      <c r="A99" s="2"/>
      <c r="B99" s="24"/>
      <c r="C99" s="2"/>
      <c r="D99" s="2"/>
      <c r="E99" s="2"/>
      <c r="L99" s="24"/>
    </row>
    <row r="100" spans="1:12" ht="12.75">
      <c r="A100" s="2"/>
      <c r="B100" s="24"/>
      <c r="C100" s="2"/>
      <c r="D100" s="2"/>
      <c r="E100" s="2"/>
      <c r="L100" s="24"/>
    </row>
    <row r="101" spans="1:12" ht="12.75">
      <c r="A101" s="2"/>
      <c r="B101" s="24"/>
      <c r="C101" s="2"/>
      <c r="D101" s="2"/>
      <c r="E101" s="2"/>
      <c r="L101" s="24"/>
    </row>
    <row r="102" spans="1:12" ht="12.75">
      <c r="A102" s="2"/>
      <c r="B102" s="24"/>
      <c r="C102" s="2"/>
      <c r="D102" s="2"/>
      <c r="E102" s="2"/>
      <c r="L102" s="24"/>
    </row>
    <row r="103" spans="1:12" ht="12.75">
      <c r="A103" s="2"/>
      <c r="B103" s="24"/>
      <c r="C103" s="2"/>
      <c r="D103" s="2"/>
      <c r="E103" s="2"/>
      <c r="L103" s="24"/>
    </row>
    <row r="104" spans="1:12" ht="12.75">
      <c r="A104" s="2"/>
      <c r="B104" s="24"/>
      <c r="C104" s="2"/>
      <c r="D104" s="2"/>
      <c r="E104" s="2"/>
      <c r="L104" s="24"/>
    </row>
    <row r="105" spans="1:12" ht="12.75">
      <c r="A105" s="2"/>
      <c r="B105" s="24"/>
      <c r="C105" s="2"/>
      <c r="D105" s="2"/>
      <c r="E105" s="2"/>
      <c r="L105" s="24"/>
    </row>
    <row r="106" spans="1:12" ht="12.75">
      <c r="A106" s="2"/>
      <c r="B106" s="24"/>
      <c r="C106" s="2"/>
      <c r="D106" s="2"/>
      <c r="E106" s="2"/>
      <c r="L106" s="24"/>
    </row>
    <row r="107" spans="1:12" ht="12.75">
      <c r="A107" s="2"/>
      <c r="B107" s="24"/>
      <c r="C107" s="2"/>
      <c r="D107" s="2"/>
      <c r="E107" s="2"/>
      <c r="L107" s="24"/>
    </row>
    <row r="108" spans="1:12" ht="12.75">
      <c r="A108" s="2"/>
      <c r="B108" s="24"/>
      <c r="C108" s="2"/>
      <c r="D108" s="2"/>
      <c r="E108" s="2"/>
      <c r="L108" s="24"/>
    </row>
    <row r="109" spans="1:12" ht="12.75">
      <c r="A109" s="2"/>
      <c r="B109" s="24"/>
      <c r="C109" s="2"/>
      <c r="D109" s="2"/>
      <c r="E109" s="2"/>
      <c r="L109" s="24"/>
    </row>
    <row r="110" spans="1:12" ht="12.75">
      <c r="A110" s="2"/>
      <c r="B110" s="24"/>
      <c r="C110" s="2"/>
      <c r="D110" s="2"/>
      <c r="E110" s="2"/>
      <c r="L110" s="24"/>
    </row>
    <row r="111" spans="1:12" ht="12.75">
      <c r="A111" s="2"/>
      <c r="B111" s="24"/>
      <c r="C111" s="2"/>
      <c r="D111" s="2"/>
      <c r="E111" s="2"/>
      <c r="L111" s="24"/>
    </row>
    <row r="112" spans="1:12" ht="12.75">
      <c r="A112" s="2"/>
      <c r="B112" s="24"/>
      <c r="C112" s="2"/>
      <c r="D112" s="2"/>
      <c r="E112" s="2"/>
      <c r="L112" s="24"/>
    </row>
    <row r="113" spans="1:12" ht="12.75">
      <c r="A113" s="2"/>
      <c r="B113" s="24"/>
      <c r="C113" s="2"/>
      <c r="D113" s="2"/>
      <c r="E113" s="2"/>
      <c r="L113" s="24"/>
    </row>
    <row r="114" spans="1:12" ht="12.75">
      <c r="A114" s="2"/>
      <c r="B114" s="24"/>
      <c r="C114" s="2"/>
      <c r="D114" s="2"/>
      <c r="E114" s="2"/>
      <c r="L114" s="24"/>
    </row>
    <row r="115" spans="1:12" ht="12.75">
      <c r="A115" s="2"/>
      <c r="B115" s="24"/>
      <c r="C115" s="2"/>
      <c r="D115" s="2"/>
      <c r="E115" s="2"/>
      <c r="L115" s="24"/>
    </row>
    <row r="116" spans="1:12" ht="12.75">
      <c r="A116" s="2"/>
      <c r="B116" s="24"/>
      <c r="C116" s="2"/>
      <c r="D116" s="2"/>
      <c r="E116" s="2"/>
      <c r="L116" s="24"/>
    </row>
    <row r="117" spans="1:12" ht="12.75">
      <c r="A117" s="2"/>
      <c r="B117" s="24"/>
      <c r="C117" s="2"/>
      <c r="D117" s="2"/>
      <c r="E117" s="2"/>
      <c r="L117" s="24"/>
    </row>
    <row r="118" spans="1:12" ht="12.75">
      <c r="A118" s="2"/>
      <c r="B118" s="24"/>
      <c r="C118" s="2"/>
      <c r="D118" s="2"/>
      <c r="E118" s="2"/>
      <c r="L118" s="24"/>
    </row>
    <row r="119" spans="1:12" ht="12.75">
      <c r="A119" s="2"/>
      <c r="B119" s="24"/>
      <c r="C119" s="2"/>
      <c r="D119" s="2"/>
      <c r="E119" s="2"/>
      <c r="L119" s="24"/>
    </row>
    <row r="120" spans="1:12" ht="12.75">
      <c r="A120" s="2"/>
      <c r="B120" s="24"/>
      <c r="C120" s="2"/>
      <c r="D120" s="2"/>
      <c r="E120" s="2"/>
      <c r="L120" s="24"/>
    </row>
    <row r="121" spans="1:12" ht="12.75">
      <c r="A121" s="2"/>
      <c r="B121" s="24"/>
      <c r="C121" s="2"/>
      <c r="D121" s="2"/>
      <c r="E121" s="2"/>
      <c r="L121" s="24"/>
    </row>
    <row r="122" spans="1:12" ht="12.75">
      <c r="A122" s="2"/>
      <c r="B122" s="24"/>
      <c r="C122" s="2"/>
      <c r="D122" s="2"/>
      <c r="E122" s="2"/>
      <c r="L122" s="24"/>
    </row>
    <row r="123" spans="1:12" ht="12.75">
      <c r="A123" s="2"/>
      <c r="B123" s="24"/>
      <c r="C123" s="2"/>
      <c r="D123" s="2"/>
      <c r="E123" s="2"/>
      <c r="L123" s="24"/>
    </row>
    <row r="124" spans="1:12" ht="12.75">
      <c r="A124" s="2"/>
      <c r="B124" s="24"/>
      <c r="C124" s="2"/>
      <c r="D124" s="2"/>
      <c r="E124" s="2"/>
      <c r="L124" s="24"/>
    </row>
    <row r="125" spans="1:12" ht="12.75">
      <c r="A125" s="2"/>
      <c r="B125" s="24"/>
      <c r="C125" s="2"/>
      <c r="D125" s="2"/>
      <c r="E125" s="2"/>
      <c r="L125" s="24"/>
    </row>
    <row r="126" spans="1:12" ht="12.75">
      <c r="A126" s="2"/>
      <c r="B126" s="24"/>
      <c r="C126" s="2"/>
      <c r="D126" s="2"/>
      <c r="E126" s="2"/>
      <c r="L126" s="24"/>
    </row>
    <row r="127" spans="1:12" ht="12.75">
      <c r="A127" s="2"/>
      <c r="B127" s="24"/>
      <c r="C127" s="2"/>
      <c r="D127" s="2"/>
      <c r="E127" s="2"/>
      <c r="L127" s="24"/>
    </row>
    <row r="128" spans="1:12" ht="12.75">
      <c r="A128" s="2"/>
      <c r="B128" s="24"/>
      <c r="C128" s="2"/>
      <c r="D128" s="2"/>
      <c r="E128" s="2"/>
      <c r="L128" s="24"/>
    </row>
    <row r="129" spans="1:12" ht="12.75">
      <c r="A129" s="2"/>
      <c r="B129" s="24"/>
      <c r="C129" s="2"/>
      <c r="D129" s="2"/>
      <c r="E129" s="2"/>
      <c r="L129" s="24"/>
    </row>
  </sheetData>
  <mergeCells count="23">
    <mergeCell ref="Q10:Q13"/>
    <mergeCell ref="R10:R12"/>
    <mergeCell ref="G11:G12"/>
    <mergeCell ref="H11:H12"/>
    <mergeCell ref="I11:I12"/>
    <mergeCell ref="M10:M13"/>
    <mergeCell ref="N10:N12"/>
    <mergeCell ref="O10:O12"/>
    <mergeCell ref="P10:P12"/>
    <mergeCell ref="A8:Q8"/>
    <mergeCell ref="A9:Q9"/>
    <mergeCell ref="A10:A13"/>
    <mergeCell ref="B10:B13"/>
    <mergeCell ref="C10:E13"/>
    <mergeCell ref="F10:F13"/>
    <mergeCell ref="G10:I10"/>
    <mergeCell ref="J10:J12"/>
    <mergeCell ref="K10:K12"/>
    <mergeCell ref="L10:L13"/>
    <mergeCell ref="B1:M1"/>
    <mergeCell ref="B2:M2"/>
    <mergeCell ref="B3:M3"/>
    <mergeCell ref="B5:M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user</cp:lastModifiedBy>
  <cp:lastPrinted>2007-11-22T13:28:45Z</cp:lastPrinted>
  <dcterms:created xsi:type="dcterms:W3CDTF">2007-10-24T16:54:59Z</dcterms:created>
  <dcterms:modified xsi:type="dcterms:W3CDTF">2007-11-29T11:54:00Z</dcterms:modified>
  <cp:category/>
  <cp:version/>
  <cp:contentType/>
  <cp:contentStatus/>
</cp:coreProperties>
</file>